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ustomProperty3.bin" ContentType="application/vnd.openxmlformats-officedocument.spreadsheetml.customProperty"/>
  <Override PartName="/xl/customProperty4.bin" ContentType="application/vnd.openxmlformats-officedocument.spreadsheetml.customProperty"/>
  <Override PartName="/xl/comments2.xml" ContentType="application/vnd.openxmlformats-officedocument.spreadsheetml.comments+xml"/>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mc:AlternateContent xmlns:mc="http://schemas.openxmlformats.org/markup-compatibility/2006">
    <mc:Choice Requires="x15">
      <x15ac:absPath xmlns:x15ac="http://schemas.microsoft.com/office/spreadsheetml/2010/11/ac" url="L:\34-1\ALLGEM\WINWORD\4119-3 Kindertagespflege\Workshop Ermäßigung\"/>
    </mc:Choice>
  </mc:AlternateContent>
  <bookViews>
    <workbookView xWindow="0" yWindow="-15" windowWidth="7200" windowHeight="3315"/>
  </bookViews>
  <sheets>
    <sheet name="Kitagebühren" sheetId="1" r:id="rId1"/>
    <sheet name="Hilfsfelder" sheetId="6" state="hidden" r:id="rId2"/>
    <sheet name="Hilfsfelder25" sheetId="12" state="hidden" r:id="rId3"/>
    <sheet name="Hilfsfelder NEU" sheetId="7" state="hidden" r:id="rId4"/>
    <sheet name="Hilfstabelle" sheetId="8" state="hidden" r:id="rId5"/>
  </sheets>
  <externalReferences>
    <externalReference r:id="rId6"/>
  </externalReferences>
  <definedNames>
    <definedName name="Anrede" localSheetId="4">[1]Kitagebühren!$F$7</definedName>
    <definedName name="Anrede">Kitagebühren!$F$7</definedName>
    <definedName name="Bescheid_Antragsteller">Kitagebühren!$BF$208</definedName>
    <definedName name="Bescheid_Kita">Kitagebühren!$CR$320</definedName>
    <definedName name="Besuchszeiten" localSheetId="0">Kitagebühren!#REF!</definedName>
    <definedName name="_xlnm.Print_Area" localSheetId="0">Kitagebühren!$A$1:$I$135</definedName>
    <definedName name="Eheleute" localSheetId="2">Kitagebühren!#REF!</definedName>
    <definedName name="Eheleute" localSheetId="4">[1]Kitagebühren!#REF!</definedName>
    <definedName name="Eheleute">Kitagebühren!#REF!</definedName>
    <definedName name="EMail" localSheetId="0">Kitagebühren!$W$7</definedName>
    <definedName name="Fax" localSheetId="0">Kitagebühren!#REF!</definedName>
    <definedName name="Gebaeude" localSheetId="0">Kitagebühren!$W$8</definedName>
    <definedName name="Kita" localSheetId="4">[1]Kitagebühren!$F$16</definedName>
    <definedName name="Kita">Kitagebühren!$F$16</definedName>
    <definedName name="Matrix">'Hilfsfelder NEU'!$S$2:$W$165</definedName>
    <definedName name="Nachname" localSheetId="4">[1]Kitagebühren!$B$8</definedName>
    <definedName name="Nachname">Kitagebühren!$B$8</definedName>
    <definedName name="OrgaEinheit" localSheetId="0">Kitagebühren!$X$4</definedName>
    <definedName name="Ort" localSheetId="0">Kitagebühren!#REF!</definedName>
    <definedName name="PlzOrt" localSheetId="0">Kitagebühren!$W$9</definedName>
    <definedName name="Postanschrift" localSheetId="0">Kitagebühren!#REF!</definedName>
    <definedName name="Start" localSheetId="0">Kitagebühren!$V$9</definedName>
    <definedName name="TAnsprech" localSheetId="0">Kitagebühren!#REF!</definedName>
    <definedName name="Team" localSheetId="0">Kitagebühren!$W$1</definedName>
    <definedName name="Telefon" localSheetId="0">Kitagebühren!$W$6</definedName>
    <definedName name="Vorname" localSheetId="4">[1]Kitagebühren!$B$9</definedName>
    <definedName name="Vorname">Kitagebühren!$B$9</definedName>
    <definedName name="ZimmerNr" localSheetId="0">Kitagebühren!#REF!</definedName>
  </definedNames>
  <calcPr calcId="162913"/>
</workbook>
</file>

<file path=xl/calcChain.xml><?xml version="1.0" encoding="utf-8"?>
<calcChain xmlns="http://schemas.openxmlformats.org/spreadsheetml/2006/main">
  <c r="Y166" i="1" l="1"/>
  <c r="Y167" i="1"/>
  <c r="N168" i="1"/>
  <c r="Y168" i="1"/>
  <c r="Y169" i="1"/>
  <c r="AX172" i="1"/>
  <c r="AE178" i="1"/>
  <c r="AT178" i="1"/>
  <c r="AE180" i="1"/>
  <c r="AT180" i="1"/>
  <c r="AE182" i="1"/>
  <c r="AT182" i="1"/>
  <c r="AN184" i="1"/>
  <c r="AU184" i="1"/>
  <c r="Y187" i="1"/>
  <c r="BI284" i="1"/>
  <c r="BI285" i="1"/>
  <c r="BI286" i="1"/>
  <c r="BL286" i="1"/>
  <c r="CL290" i="1"/>
  <c r="BJ296" i="1"/>
  <c r="CD296" i="1"/>
  <c r="BJ298" i="1"/>
  <c r="CD298" i="1"/>
  <c r="BJ300" i="1"/>
  <c r="CD300" i="1"/>
  <c r="BN302" i="1"/>
  <c r="BN303" i="1"/>
  <c r="CB303" i="1"/>
  <c r="BX305" i="1"/>
  <c r="CE305" i="1"/>
  <c r="F124" i="1" l="1"/>
  <c r="F128" i="1" s="1"/>
  <c r="F121" i="1"/>
  <c r="F131" i="1" l="1"/>
  <c r="F130" i="1"/>
  <c r="J94" i="1"/>
  <c r="J99" i="1"/>
  <c r="J97" i="1"/>
  <c r="J96" i="1"/>
  <c r="J95" i="1"/>
  <c r="K102" i="1"/>
  <c r="J102" i="1" s="1"/>
  <c r="K101" i="1"/>
  <c r="J101" i="1" s="1"/>
  <c r="K100" i="1"/>
  <c r="J100" i="1" s="1"/>
  <c r="K99" i="1"/>
  <c r="C99" i="1"/>
  <c r="C100" i="1"/>
  <c r="C101" i="1"/>
  <c r="C102" i="1"/>
  <c r="A68" i="1" l="1"/>
  <c r="E74" i="1" s="1"/>
  <c r="S152" i="7" l="1"/>
  <c r="S117" i="7"/>
  <c r="S116" i="7"/>
  <c r="S21" i="7" l="1"/>
  <c r="S57" i="7" l="1"/>
  <c r="S157" i="7"/>
  <c r="E68" i="1" l="1"/>
  <c r="I100" i="1"/>
  <c r="I96" i="1"/>
  <c r="H67" i="1" s="1"/>
  <c r="G94" i="1"/>
  <c r="G95" i="1"/>
  <c r="G96" i="1"/>
  <c r="G97" i="1"/>
  <c r="G98" i="1"/>
  <c r="G93" i="1"/>
  <c r="G102" i="1" l="1"/>
  <c r="G101" i="1"/>
  <c r="G99" i="1"/>
  <c r="E72" i="1"/>
  <c r="G100" i="1" l="1"/>
  <c r="K97" i="12"/>
  <c r="K96" i="12"/>
  <c r="K95" i="12"/>
  <c r="K94" i="12"/>
  <c r="K93" i="12"/>
  <c r="K92" i="12"/>
  <c r="K91" i="12"/>
  <c r="K90" i="12"/>
  <c r="K89" i="12"/>
  <c r="K88" i="12"/>
  <c r="K87" i="12"/>
  <c r="K86" i="12"/>
  <c r="K85" i="12"/>
  <c r="K84" i="12"/>
  <c r="K83" i="12"/>
  <c r="K82" i="12"/>
  <c r="K81" i="12"/>
  <c r="K80" i="12"/>
  <c r="K79" i="12"/>
  <c r="K78" i="12"/>
  <c r="K77" i="12"/>
  <c r="K76" i="12"/>
  <c r="K75" i="12"/>
  <c r="K74" i="12"/>
  <c r="K73" i="12"/>
  <c r="K72" i="12"/>
  <c r="K71" i="12"/>
  <c r="K70" i="12"/>
  <c r="K69" i="12"/>
  <c r="K68" i="12"/>
  <c r="K67" i="12"/>
  <c r="K66" i="12"/>
  <c r="K65" i="12"/>
  <c r="K64" i="12"/>
  <c r="K63" i="12"/>
  <c r="K62" i="12"/>
  <c r="K61" i="12"/>
  <c r="K60" i="12"/>
  <c r="K59" i="12"/>
  <c r="K58" i="12"/>
  <c r="K57" i="12"/>
  <c r="K56" i="12"/>
  <c r="K55" i="12"/>
  <c r="K54" i="12"/>
  <c r="K53" i="12"/>
  <c r="K52" i="12"/>
  <c r="K51" i="12"/>
  <c r="K50" i="12"/>
  <c r="K49" i="12"/>
  <c r="K48" i="12"/>
  <c r="K47" i="12"/>
  <c r="K46" i="12"/>
  <c r="K45" i="12"/>
  <c r="K44" i="12"/>
  <c r="K43" i="12"/>
  <c r="K42" i="12"/>
  <c r="K41" i="12"/>
  <c r="K40" i="12"/>
  <c r="K39" i="12"/>
  <c r="K38" i="12"/>
  <c r="K37" i="12"/>
  <c r="K36" i="12"/>
  <c r="K35" i="12"/>
  <c r="K34" i="12"/>
  <c r="K33" i="12"/>
  <c r="K32" i="12"/>
  <c r="K31" i="12"/>
  <c r="K30" i="12"/>
  <c r="K29" i="12"/>
  <c r="K28" i="12"/>
  <c r="K27" i="12"/>
  <c r="K26" i="12"/>
  <c r="K25" i="12"/>
  <c r="K24" i="12"/>
  <c r="K23" i="12"/>
  <c r="K22" i="12"/>
  <c r="K21" i="12"/>
  <c r="K20" i="12"/>
  <c r="K19" i="12"/>
  <c r="K18" i="12"/>
  <c r="K17" i="12"/>
  <c r="K16" i="12"/>
  <c r="K15" i="12"/>
  <c r="K14" i="12"/>
  <c r="K13" i="12"/>
  <c r="K12" i="12"/>
  <c r="K11" i="12"/>
  <c r="K10" i="12"/>
  <c r="K118" i="12" s="1"/>
  <c r="K9" i="12"/>
  <c r="K8"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9" i="12"/>
  <c r="G10" i="12"/>
  <c r="G8" i="12"/>
  <c r="G118" i="12"/>
  <c r="C9" i="12"/>
  <c r="C10" i="12"/>
  <c r="C11" i="12"/>
  <c r="C118" i="12" s="1"/>
  <c r="C12" i="12"/>
  <c r="C13"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69" i="12"/>
  <c r="C70" i="12"/>
  <c r="C71" i="12"/>
  <c r="C72" i="12"/>
  <c r="C73" i="12"/>
  <c r="C74" i="12"/>
  <c r="C75" i="12"/>
  <c r="C76" i="12"/>
  <c r="C77" i="12"/>
  <c r="C78" i="12"/>
  <c r="C79" i="12"/>
  <c r="C80" i="12"/>
  <c r="C81" i="12"/>
  <c r="C82" i="12"/>
  <c r="C83" i="12"/>
  <c r="C84" i="12"/>
  <c r="C85" i="12"/>
  <c r="C86" i="12"/>
  <c r="C87" i="12"/>
  <c r="C88" i="12"/>
  <c r="C89" i="12"/>
  <c r="C90" i="12"/>
  <c r="C91" i="12"/>
  <c r="C92" i="12"/>
  <c r="C93" i="12"/>
  <c r="C94" i="12"/>
  <c r="C95" i="12"/>
  <c r="C96" i="12"/>
  <c r="C97" i="12"/>
  <c r="C98" i="12"/>
  <c r="C99" i="12"/>
  <c r="C100" i="12"/>
  <c r="C101" i="12"/>
  <c r="C102" i="12"/>
  <c r="C103" i="12"/>
  <c r="C104" i="12"/>
  <c r="C105" i="12"/>
  <c r="C106" i="12"/>
  <c r="C107" i="12"/>
  <c r="C108" i="12"/>
  <c r="C109" i="12"/>
  <c r="C110" i="12"/>
  <c r="C111" i="12"/>
  <c r="C112" i="12"/>
  <c r="C113" i="12"/>
  <c r="C114" i="12"/>
  <c r="C115" i="12"/>
  <c r="C116" i="12"/>
  <c r="C117" i="12"/>
  <c r="C8" i="12"/>
  <c r="E148" i="12"/>
  <c r="F148" i="12" s="1"/>
  <c r="G148" i="12" s="1"/>
  <c r="E147" i="12"/>
  <c r="F147" i="12" s="1"/>
  <c r="G147" i="12" s="1"/>
  <c r="E146" i="12"/>
  <c r="F146" i="12" s="1"/>
  <c r="G146" i="12" s="1"/>
  <c r="E140" i="12"/>
  <c r="F140" i="12" s="1"/>
  <c r="G140" i="12" s="1"/>
  <c r="E139" i="12"/>
  <c r="F139" i="12" s="1"/>
  <c r="G139" i="12" s="1"/>
  <c r="E138" i="12"/>
  <c r="F138" i="12" s="1"/>
  <c r="G138" i="12" s="1"/>
  <c r="E132" i="12"/>
  <c r="F132" i="12" s="1"/>
  <c r="G132" i="12" s="1"/>
  <c r="E131" i="12"/>
  <c r="F131" i="12" s="1"/>
  <c r="G131" i="12" s="1"/>
  <c r="E130" i="12"/>
  <c r="F130" i="12" s="1"/>
  <c r="E124" i="12"/>
  <c r="F124" i="12" s="1"/>
  <c r="E123" i="12"/>
  <c r="F123" i="12" s="1"/>
  <c r="E122" i="12"/>
  <c r="F122" i="12" s="1"/>
  <c r="F117" i="12"/>
  <c r="B117" i="12"/>
  <c r="F116" i="12"/>
  <c r="B116" i="12"/>
  <c r="F115" i="12"/>
  <c r="B115" i="12"/>
  <c r="F114" i="12"/>
  <c r="B114" i="12"/>
  <c r="F113" i="12"/>
  <c r="B113" i="12"/>
  <c r="F112" i="12"/>
  <c r="B112" i="12"/>
  <c r="F111" i="12"/>
  <c r="B111" i="12"/>
  <c r="F110" i="12"/>
  <c r="B110" i="12"/>
  <c r="F109" i="12"/>
  <c r="B109" i="12"/>
  <c r="F108" i="12"/>
  <c r="B108" i="12"/>
  <c r="F107" i="12"/>
  <c r="B107" i="12"/>
  <c r="F106" i="12"/>
  <c r="B106" i="12"/>
  <c r="F105" i="12"/>
  <c r="B105" i="12"/>
  <c r="F104" i="12"/>
  <c r="B104" i="12"/>
  <c r="F103" i="12"/>
  <c r="B103" i="12"/>
  <c r="F102" i="12"/>
  <c r="B102" i="12"/>
  <c r="F101" i="12"/>
  <c r="B101" i="12"/>
  <c r="F100" i="12"/>
  <c r="B100" i="12"/>
  <c r="F99" i="12"/>
  <c r="B99" i="12"/>
  <c r="F98" i="12"/>
  <c r="B98" i="12"/>
  <c r="F97" i="12"/>
  <c r="B97" i="12"/>
  <c r="F96" i="12"/>
  <c r="B96" i="12"/>
  <c r="F95" i="12"/>
  <c r="B95" i="12"/>
  <c r="F94" i="12"/>
  <c r="B94" i="12"/>
  <c r="F93" i="12"/>
  <c r="B93" i="12"/>
  <c r="F92" i="12"/>
  <c r="B92" i="12"/>
  <c r="F91" i="12"/>
  <c r="B91" i="12"/>
  <c r="F90" i="12"/>
  <c r="B90" i="12"/>
  <c r="F89" i="12"/>
  <c r="B89" i="12"/>
  <c r="F88" i="12"/>
  <c r="B88" i="12"/>
  <c r="F87" i="12"/>
  <c r="B87" i="12"/>
  <c r="F86" i="12"/>
  <c r="B86" i="12"/>
  <c r="F85" i="12"/>
  <c r="B85" i="12"/>
  <c r="F84" i="12"/>
  <c r="B84" i="12"/>
  <c r="F83" i="12"/>
  <c r="B83" i="12"/>
  <c r="F82" i="12"/>
  <c r="B82" i="12"/>
  <c r="F81" i="12"/>
  <c r="B81" i="12"/>
  <c r="F80" i="12"/>
  <c r="B80" i="12"/>
  <c r="F79" i="12"/>
  <c r="B79" i="12"/>
  <c r="F78" i="12"/>
  <c r="B78" i="12"/>
  <c r="F77" i="12"/>
  <c r="B77" i="12"/>
  <c r="F76" i="12"/>
  <c r="B76" i="12"/>
  <c r="F75" i="12"/>
  <c r="B75" i="12"/>
  <c r="F74" i="12"/>
  <c r="B74" i="12"/>
  <c r="F73" i="12"/>
  <c r="B73" i="12"/>
  <c r="F72" i="12"/>
  <c r="B72" i="12"/>
  <c r="F71" i="12"/>
  <c r="B71" i="12"/>
  <c r="F70" i="12"/>
  <c r="B70" i="12"/>
  <c r="F69" i="12"/>
  <c r="B69" i="12"/>
  <c r="F68" i="12"/>
  <c r="B68" i="12"/>
  <c r="F67" i="12"/>
  <c r="B67" i="12"/>
  <c r="F66" i="12"/>
  <c r="B66" i="12"/>
  <c r="F65" i="12"/>
  <c r="B65" i="12"/>
  <c r="F64" i="12"/>
  <c r="B64" i="12"/>
  <c r="F63" i="12"/>
  <c r="B63" i="12"/>
  <c r="F62" i="12"/>
  <c r="B62" i="12"/>
  <c r="F61" i="12"/>
  <c r="B61" i="12"/>
  <c r="F60" i="12"/>
  <c r="B60" i="12"/>
  <c r="F59" i="12"/>
  <c r="B59" i="12"/>
  <c r="F58" i="12"/>
  <c r="B58" i="12"/>
  <c r="F57" i="12"/>
  <c r="B57" i="12"/>
  <c r="F56" i="12"/>
  <c r="B56" i="12"/>
  <c r="F55" i="12"/>
  <c r="B55" i="12"/>
  <c r="F54" i="12"/>
  <c r="B54" i="12"/>
  <c r="F53" i="12"/>
  <c r="B53" i="12"/>
  <c r="F52" i="12"/>
  <c r="B52" i="12"/>
  <c r="F51" i="12"/>
  <c r="B51" i="12"/>
  <c r="F50" i="12"/>
  <c r="B50" i="12"/>
  <c r="F49" i="12"/>
  <c r="B49" i="12"/>
  <c r="F48" i="12"/>
  <c r="B48" i="12"/>
  <c r="F47" i="12"/>
  <c r="B47" i="12"/>
  <c r="F46" i="12"/>
  <c r="B46" i="12"/>
  <c r="F45" i="12"/>
  <c r="B45" i="12"/>
  <c r="F44" i="12"/>
  <c r="B44" i="12"/>
  <c r="F43" i="12"/>
  <c r="B43" i="12"/>
  <c r="F42" i="12"/>
  <c r="B42" i="12"/>
  <c r="F41" i="12"/>
  <c r="B41" i="12"/>
  <c r="F40" i="12"/>
  <c r="B40" i="12"/>
  <c r="F39" i="12"/>
  <c r="B39" i="12"/>
  <c r="F38" i="12"/>
  <c r="B38" i="12"/>
  <c r="F37" i="12"/>
  <c r="B37" i="12"/>
  <c r="F36" i="12"/>
  <c r="B36" i="12"/>
  <c r="F35" i="12"/>
  <c r="B35" i="12"/>
  <c r="F34" i="12"/>
  <c r="B34" i="12"/>
  <c r="F33" i="12"/>
  <c r="B33" i="12"/>
  <c r="F32" i="12"/>
  <c r="B32" i="12"/>
  <c r="F31" i="12"/>
  <c r="B31" i="12"/>
  <c r="F30" i="12"/>
  <c r="B30" i="12"/>
  <c r="F29" i="12"/>
  <c r="B29" i="12"/>
  <c r="F28" i="12"/>
  <c r="B28" i="12"/>
  <c r="F27" i="12"/>
  <c r="B27" i="12"/>
  <c r="F26" i="12"/>
  <c r="B26" i="12"/>
  <c r="F25" i="12"/>
  <c r="B25" i="12"/>
  <c r="F24" i="12"/>
  <c r="B24" i="12"/>
  <c r="J23" i="12"/>
  <c r="F23" i="12"/>
  <c r="B23" i="12"/>
  <c r="J22" i="12"/>
  <c r="F22" i="12"/>
  <c r="B22" i="12"/>
  <c r="J21" i="12"/>
  <c r="F21" i="12"/>
  <c r="B21" i="12"/>
  <c r="F20" i="12"/>
  <c r="B20" i="12"/>
  <c r="F19" i="12"/>
  <c r="B19" i="12"/>
  <c r="F18" i="12"/>
  <c r="B18" i="12"/>
  <c r="F17" i="12"/>
  <c r="B17" i="12"/>
  <c r="F16" i="12"/>
  <c r="B16" i="12"/>
  <c r="J15" i="12"/>
  <c r="J16" i="12" s="1"/>
  <c r="F15" i="12"/>
  <c r="B15" i="12"/>
  <c r="J14" i="12"/>
  <c r="F14" i="12"/>
  <c r="B14" i="12"/>
  <c r="F13" i="12"/>
  <c r="B13" i="12"/>
  <c r="F12" i="12"/>
  <c r="B12" i="12"/>
  <c r="F11" i="12"/>
  <c r="B11" i="12"/>
  <c r="F10" i="12"/>
  <c r="B10" i="12"/>
  <c r="J9" i="12"/>
  <c r="J10" i="12" s="1"/>
  <c r="F9" i="12"/>
  <c r="B9" i="12"/>
  <c r="F8" i="12"/>
  <c r="B8" i="12"/>
  <c r="C11" i="8"/>
  <c r="G130" i="12" l="1"/>
  <c r="J11" i="12"/>
  <c r="J17" i="12"/>
  <c r="J24" i="12"/>
  <c r="S70" i="7"/>
  <c r="S50" i="7"/>
  <c r="J12" i="12" l="1"/>
  <c r="J18" i="12"/>
  <c r="H74" i="1"/>
  <c r="J19" i="12" l="1"/>
  <c r="S113" i="7" l="1"/>
  <c r="S61" i="7" l="1"/>
  <c r="H72" i="1" l="1"/>
  <c r="H68" i="1"/>
  <c r="K36" i="6" l="1"/>
  <c r="B36" i="6"/>
  <c r="C36" i="6"/>
  <c r="F36" i="6"/>
  <c r="G36" i="6" s="1"/>
  <c r="K47" i="6" l="1"/>
  <c r="B47" i="6"/>
  <c r="C47" i="6" s="1"/>
  <c r="F47" i="6"/>
  <c r="G47" i="6" s="1"/>
  <c r="E124" i="6"/>
  <c r="F124" i="6" s="1"/>
  <c r="S112" i="7" l="1"/>
  <c r="S166" i="7" l="1"/>
  <c r="S121" i="7" l="1"/>
  <c r="E122" i="6" l="1"/>
  <c r="E11" i="8"/>
  <c r="F11" i="8" s="1"/>
  <c r="C12" i="8"/>
  <c r="E12" i="8"/>
  <c r="F12" i="8"/>
  <c r="A13" i="8"/>
  <c r="C13" i="8"/>
  <c r="E13" i="8"/>
  <c r="F13" i="8"/>
  <c r="A14" i="8"/>
  <c r="A15" i="8"/>
  <c r="C20" i="8"/>
  <c r="D20" i="8" s="1"/>
  <c r="E21" i="8" s="1"/>
  <c r="E20" i="8" s="1"/>
  <c r="G20" i="8"/>
  <c r="G21" i="8" s="1"/>
  <c r="C21" i="8"/>
  <c r="C22" i="8"/>
  <c r="E22" i="8" s="1"/>
  <c r="B40" i="8"/>
  <c r="B48" i="8" s="1"/>
  <c r="C40" i="8"/>
  <c r="C48" i="8" s="1"/>
  <c r="D40" i="8"/>
  <c r="D48" i="8" s="1"/>
  <c r="E40" i="8"/>
  <c r="E48" i="8" s="1"/>
  <c r="F40" i="8"/>
  <c r="F48" i="8" s="1"/>
  <c r="C41" i="8"/>
  <c r="D41" i="8"/>
  <c r="C42" i="8"/>
  <c r="D42" i="8"/>
  <c r="C43" i="8"/>
  <c r="D43" i="8"/>
  <c r="C44" i="8"/>
  <c r="C45" i="8"/>
  <c r="C46" i="8"/>
  <c r="C47" i="8"/>
  <c r="B53" i="8"/>
  <c r="B58" i="8" s="1"/>
  <c r="B54" i="8"/>
  <c r="B55" i="8"/>
  <c r="B56" i="8"/>
  <c r="B57" i="8"/>
  <c r="J9" i="6" l="1"/>
  <c r="J10" i="6" s="1"/>
  <c r="J11" i="6" s="1"/>
  <c r="J12" i="6" s="1"/>
  <c r="J14" i="6" s="1"/>
  <c r="J15" i="6" s="1"/>
  <c r="J16" i="6" s="1"/>
  <c r="J17" i="6" s="1"/>
  <c r="J18" i="6" s="1"/>
  <c r="J19" i="6" s="1"/>
  <c r="J21" i="6" s="1"/>
  <c r="J22" i="6" s="1"/>
  <c r="J23" i="6" s="1"/>
  <c r="J24" i="6" s="1"/>
  <c r="K12" i="6" l="1"/>
  <c r="K16" i="6"/>
  <c r="K20" i="6"/>
  <c r="K24" i="6"/>
  <c r="K25" i="6"/>
  <c r="K28" i="6"/>
  <c r="K29" i="6"/>
  <c r="K32" i="6"/>
  <c r="K33" i="6"/>
  <c r="K37" i="6"/>
  <c r="K41" i="6"/>
  <c r="K42" i="6"/>
  <c r="K45" i="6"/>
  <c r="K46" i="6"/>
  <c r="K50" i="6"/>
  <c r="K51" i="6"/>
  <c r="K54" i="6"/>
  <c r="K58" i="6"/>
  <c r="K59" i="6"/>
  <c r="K62" i="6"/>
  <c r="K63" i="6"/>
  <c r="K66" i="6"/>
  <c r="K67" i="6"/>
  <c r="K70" i="6"/>
  <c r="K74" i="6"/>
  <c r="K75" i="6"/>
  <c r="K78" i="6"/>
  <c r="K79" i="6"/>
  <c r="K80" i="6"/>
  <c r="K82" i="6"/>
  <c r="K84" i="6"/>
  <c r="K86" i="6"/>
  <c r="K87" i="6"/>
  <c r="K88" i="6"/>
  <c r="K90" i="6"/>
  <c r="K91" i="6"/>
  <c r="K92" i="6"/>
  <c r="K94" i="6"/>
  <c r="K95" i="6"/>
  <c r="K96" i="6"/>
  <c r="K8" i="6"/>
  <c r="K97" i="6"/>
  <c r="K93" i="6"/>
  <c r="K89" i="6"/>
  <c r="K85" i="6"/>
  <c r="K83" i="6"/>
  <c r="K81" i="6"/>
  <c r="K77" i="6"/>
  <c r="K76" i="6"/>
  <c r="K73" i="6"/>
  <c r="K72" i="6"/>
  <c r="K71" i="6"/>
  <c r="K69" i="6"/>
  <c r="K68" i="6"/>
  <c r="K65" i="6"/>
  <c r="K64" i="6"/>
  <c r="K61" i="6"/>
  <c r="K60" i="6"/>
  <c r="K57" i="6"/>
  <c r="K56" i="6"/>
  <c r="K55" i="6"/>
  <c r="K53" i="6"/>
  <c r="K52" i="6"/>
  <c r="K49" i="6"/>
  <c r="K48" i="6"/>
  <c r="K44" i="6"/>
  <c r="K43" i="6"/>
  <c r="K40" i="6"/>
  <c r="K39" i="6"/>
  <c r="K38" i="6"/>
  <c r="K35" i="6"/>
  <c r="K34" i="6"/>
  <c r="K31" i="6"/>
  <c r="K30" i="6"/>
  <c r="K27" i="6"/>
  <c r="K26" i="6"/>
  <c r="K23" i="6"/>
  <c r="K22" i="6"/>
  <c r="K21" i="6"/>
  <c r="K19" i="6"/>
  <c r="K18" i="6"/>
  <c r="K17" i="6"/>
  <c r="K15" i="6"/>
  <c r="K14" i="6"/>
  <c r="K13" i="6"/>
  <c r="K11" i="6"/>
  <c r="K10" i="6"/>
  <c r="K9" i="6"/>
  <c r="F9" i="6"/>
  <c r="G9" i="6" s="1"/>
  <c r="F10" i="6"/>
  <c r="G10" i="6" s="1"/>
  <c r="F11" i="6"/>
  <c r="G11" i="6" s="1"/>
  <c r="F12" i="6"/>
  <c r="G12" i="6" s="1"/>
  <c r="F13" i="6"/>
  <c r="G13" i="6" s="1"/>
  <c r="F14" i="6"/>
  <c r="G14" i="6" s="1"/>
  <c r="F15" i="6"/>
  <c r="G15" i="6" s="1"/>
  <c r="F16" i="6"/>
  <c r="G16" i="6" s="1"/>
  <c r="F17" i="6"/>
  <c r="G17" i="6" s="1"/>
  <c r="F18" i="6"/>
  <c r="G18" i="6" s="1"/>
  <c r="F19" i="6"/>
  <c r="G19" i="6" s="1"/>
  <c r="F20" i="6"/>
  <c r="G20" i="6" s="1"/>
  <c r="F21" i="6"/>
  <c r="G21" i="6" s="1"/>
  <c r="F22" i="6"/>
  <c r="G22" i="6" s="1"/>
  <c r="F23" i="6"/>
  <c r="G23" i="6" s="1"/>
  <c r="F24" i="6"/>
  <c r="G24" i="6" s="1"/>
  <c r="F25" i="6"/>
  <c r="G25" i="6" s="1"/>
  <c r="F26" i="6"/>
  <c r="G26" i="6" s="1"/>
  <c r="F27" i="6"/>
  <c r="G27" i="6" s="1"/>
  <c r="F28" i="6"/>
  <c r="G28" i="6" s="1"/>
  <c r="F29" i="6"/>
  <c r="G29" i="6" s="1"/>
  <c r="F30" i="6"/>
  <c r="G30" i="6" s="1"/>
  <c r="F31" i="6"/>
  <c r="G31" i="6" s="1"/>
  <c r="F32" i="6"/>
  <c r="G32" i="6" s="1"/>
  <c r="F33" i="6"/>
  <c r="G33" i="6" s="1"/>
  <c r="F34" i="6"/>
  <c r="G34" i="6" s="1"/>
  <c r="F35" i="6"/>
  <c r="G35" i="6" s="1"/>
  <c r="F37" i="6"/>
  <c r="G37" i="6" s="1"/>
  <c r="F38" i="6"/>
  <c r="G38" i="6" s="1"/>
  <c r="F39" i="6"/>
  <c r="G39" i="6" s="1"/>
  <c r="F40" i="6"/>
  <c r="G40" i="6" s="1"/>
  <c r="F41" i="6"/>
  <c r="G41" i="6" s="1"/>
  <c r="F42" i="6"/>
  <c r="G42" i="6" s="1"/>
  <c r="F43" i="6"/>
  <c r="G43" i="6" s="1"/>
  <c r="F44" i="6"/>
  <c r="G44" i="6" s="1"/>
  <c r="F45" i="6"/>
  <c r="G45" i="6" s="1"/>
  <c r="F46" i="6"/>
  <c r="G46" i="6" s="1"/>
  <c r="F48" i="6"/>
  <c r="G48" i="6" s="1"/>
  <c r="F49" i="6"/>
  <c r="G49" i="6" s="1"/>
  <c r="F50" i="6"/>
  <c r="G50" i="6" s="1"/>
  <c r="F51" i="6"/>
  <c r="G51" i="6" s="1"/>
  <c r="F52" i="6"/>
  <c r="G52" i="6" s="1"/>
  <c r="F53" i="6"/>
  <c r="G53" i="6" s="1"/>
  <c r="F54" i="6"/>
  <c r="G54" i="6" s="1"/>
  <c r="F55" i="6"/>
  <c r="F56" i="6"/>
  <c r="G56" i="6" s="1"/>
  <c r="F57" i="6"/>
  <c r="G57" i="6" s="1"/>
  <c r="F58" i="6"/>
  <c r="G58" i="6" s="1"/>
  <c r="F59" i="6"/>
  <c r="G59" i="6" s="1"/>
  <c r="F60" i="6"/>
  <c r="G60" i="6" s="1"/>
  <c r="F61" i="6"/>
  <c r="G61" i="6" s="1"/>
  <c r="F62" i="6"/>
  <c r="G62" i="6" s="1"/>
  <c r="F63" i="6"/>
  <c r="G63" i="6" s="1"/>
  <c r="F64" i="6"/>
  <c r="G64" i="6" s="1"/>
  <c r="F65" i="6"/>
  <c r="G65" i="6" s="1"/>
  <c r="F66" i="6"/>
  <c r="G66" i="6" s="1"/>
  <c r="F67" i="6"/>
  <c r="G67" i="6" s="1"/>
  <c r="F68" i="6"/>
  <c r="G68" i="6" s="1"/>
  <c r="F69" i="6"/>
  <c r="G69" i="6" s="1"/>
  <c r="F70" i="6"/>
  <c r="G70" i="6" s="1"/>
  <c r="F71" i="6"/>
  <c r="G71" i="6" s="1"/>
  <c r="F72" i="6"/>
  <c r="G72" i="6" s="1"/>
  <c r="F73" i="6"/>
  <c r="G73" i="6" s="1"/>
  <c r="F74" i="6"/>
  <c r="G74" i="6" s="1"/>
  <c r="F75" i="6"/>
  <c r="G75" i="6" s="1"/>
  <c r="F76" i="6"/>
  <c r="G76" i="6" s="1"/>
  <c r="F77" i="6"/>
  <c r="G77" i="6" s="1"/>
  <c r="F78" i="6"/>
  <c r="G78" i="6" s="1"/>
  <c r="F79" i="6"/>
  <c r="G79" i="6" s="1"/>
  <c r="F80" i="6"/>
  <c r="G80" i="6" s="1"/>
  <c r="F81" i="6"/>
  <c r="G81" i="6" s="1"/>
  <c r="F82" i="6"/>
  <c r="G82" i="6" s="1"/>
  <c r="F83" i="6"/>
  <c r="G83" i="6" s="1"/>
  <c r="F84" i="6"/>
  <c r="G84" i="6" s="1"/>
  <c r="F85" i="6"/>
  <c r="G85" i="6" s="1"/>
  <c r="F86" i="6"/>
  <c r="G86" i="6" s="1"/>
  <c r="F87" i="6"/>
  <c r="G87" i="6" s="1"/>
  <c r="F88" i="6"/>
  <c r="G88" i="6" s="1"/>
  <c r="F89" i="6"/>
  <c r="G89" i="6" s="1"/>
  <c r="F90" i="6"/>
  <c r="G90" i="6" s="1"/>
  <c r="F91" i="6"/>
  <c r="G91" i="6" s="1"/>
  <c r="F92" i="6"/>
  <c r="G92" i="6" s="1"/>
  <c r="F93" i="6"/>
  <c r="G93" i="6" s="1"/>
  <c r="F94" i="6"/>
  <c r="G94" i="6" s="1"/>
  <c r="F95" i="6"/>
  <c r="G95" i="6" s="1"/>
  <c r="F96" i="6"/>
  <c r="G96" i="6" s="1"/>
  <c r="F97" i="6"/>
  <c r="G97" i="6" s="1"/>
  <c r="F98" i="6"/>
  <c r="G98" i="6" s="1"/>
  <c r="F99" i="6"/>
  <c r="G99" i="6" s="1"/>
  <c r="F100" i="6"/>
  <c r="G100" i="6" s="1"/>
  <c r="F101" i="6"/>
  <c r="G101" i="6" s="1"/>
  <c r="F102" i="6"/>
  <c r="G102" i="6" s="1"/>
  <c r="F103" i="6"/>
  <c r="G103" i="6" s="1"/>
  <c r="F104" i="6"/>
  <c r="G104" i="6" s="1"/>
  <c r="F105" i="6"/>
  <c r="G105" i="6" s="1"/>
  <c r="F106" i="6"/>
  <c r="G106" i="6" s="1"/>
  <c r="F107" i="6"/>
  <c r="G107" i="6" s="1"/>
  <c r="F108" i="6"/>
  <c r="G108" i="6" s="1"/>
  <c r="F109" i="6"/>
  <c r="G109" i="6" s="1"/>
  <c r="F110" i="6"/>
  <c r="G110" i="6" s="1"/>
  <c r="F111" i="6"/>
  <c r="F112" i="6"/>
  <c r="G112" i="6" s="1"/>
  <c r="F113" i="6"/>
  <c r="G113" i="6" s="1"/>
  <c r="F114" i="6"/>
  <c r="G114" i="6" s="1"/>
  <c r="F115" i="6"/>
  <c r="G115" i="6" s="1"/>
  <c r="F116" i="6"/>
  <c r="G116" i="6" s="1"/>
  <c r="F117" i="6"/>
  <c r="G117" i="6" s="1"/>
  <c r="F8" i="6"/>
  <c r="G8" i="6" s="1"/>
  <c r="G111" i="6"/>
  <c r="G55" i="6"/>
  <c r="B9" i="6"/>
  <c r="C9" i="6" s="1"/>
  <c r="B10" i="6"/>
  <c r="C10" i="6" s="1"/>
  <c r="B11" i="6"/>
  <c r="C11" i="6" s="1"/>
  <c r="B12" i="6"/>
  <c r="C12" i="6" s="1"/>
  <c r="B13" i="6"/>
  <c r="C13" i="6" s="1"/>
  <c r="B14" i="6"/>
  <c r="C14" i="6" s="1"/>
  <c r="B15" i="6"/>
  <c r="C15" i="6" s="1"/>
  <c r="B16" i="6"/>
  <c r="C16" i="6" s="1"/>
  <c r="B17" i="6"/>
  <c r="C17" i="6" s="1"/>
  <c r="B18" i="6"/>
  <c r="C18" i="6" s="1"/>
  <c r="B19" i="6"/>
  <c r="C19" i="6" s="1"/>
  <c r="B20" i="6"/>
  <c r="C20" i="6" s="1"/>
  <c r="B21" i="6"/>
  <c r="C21" i="6" s="1"/>
  <c r="B22" i="6"/>
  <c r="C22" i="6" s="1"/>
  <c r="B23" i="6"/>
  <c r="C23" i="6" s="1"/>
  <c r="B24" i="6"/>
  <c r="C24" i="6" s="1"/>
  <c r="B25" i="6"/>
  <c r="C25" i="6" s="1"/>
  <c r="B26" i="6"/>
  <c r="C26" i="6" s="1"/>
  <c r="B27" i="6"/>
  <c r="C27" i="6" s="1"/>
  <c r="B28" i="6"/>
  <c r="C28" i="6" s="1"/>
  <c r="B29" i="6"/>
  <c r="C29" i="6" s="1"/>
  <c r="B30" i="6"/>
  <c r="C30" i="6" s="1"/>
  <c r="B31" i="6"/>
  <c r="C31" i="6" s="1"/>
  <c r="B32" i="6"/>
  <c r="C32" i="6" s="1"/>
  <c r="B33" i="6"/>
  <c r="C33" i="6" s="1"/>
  <c r="B34" i="6"/>
  <c r="C34" i="6" s="1"/>
  <c r="B35" i="6"/>
  <c r="C35" i="6" s="1"/>
  <c r="B37" i="6"/>
  <c r="C37" i="6" s="1"/>
  <c r="B38" i="6"/>
  <c r="C38" i="6" s="1"/>
  <c r="B39" i="6"/>
  <c r="C39" i="6" s="1"/>
  <c r="B40" i="6"/>
  <c r="C40" i="6" s="1"/>
  <c r="B41" i="6"/>
  <c r="C41" i="6" s="1"/>
  <c r="B42" i="6"/>
  <c r="C42" i="6" s="1"/>
  <c r="B43" i="6"/>
  <c r="C43" i="6" s="1"/>
  <c r="B44" i="6"/>
  <c r="C44" i="6" s="1"/>
  <c r="B45" i="6"/>
  <c r="C45" i="6" s="1"/>
  <c r="B46" i="6"/>
  <c r="C46" i="6" s="1"/>
  <c r="B48" i="6"/>
  <c r="C48" i="6" s="1"/>
  <c r="B49" i="6"/>
  <c r="C49" i="6" s="1"/>
  <c r="B50" i="6"/>
  <c r="C50" i="6" s="1"/>
  <c r="B51" i="6"/>
  <c r="C51" i="6" s="1"/>
  <c r="B52" i="6"/>
  <c r="C52" i="6" s="1"/>
  <c r="B53" i="6"/>
  <c r="C53" i="6" s="1"/>
  <c r="B54" i="6"/>
  <c r="C54" i="6" s="1"/>
  <c r="B55" i="6"/>
  <c r="C55" i="6" s="1"/>
  <c r="B56" i="6"/>
  <c r="C56" i="6" s="1"/>
  <c r="B57" i="6"/>
  <c r="C57" i="6" s="1"/>
  <c r="B58" i="6"/>
  <c r="C58" i="6" s="1"/>
  <c r="B59" i="6"/>
  <c r="C59" i="6" s="1"/>
  <c r="B60" i="6"/>
  <c r="C60" i="6" s="1"/>
  <c r="B61" i="6"/>
  <c r="C61" i="6" s="1"/>
  <c r="B62" i="6"/>
  <c r="C62" i="6" s="1"/>
  <c r="B63" i="6"/>
  <c r="C63" i="6" s="1"/>
  <c r="B64" i="6"/>
  <c r="C64" i="6" s="1"/>
  <c r="B65" i="6"/>
  <c r="C65" i="6" s="1"/>
  <c r="B66" i="6"/>
  <c r="C66" i="6" s="1"/>
  <c r="B67" i="6"/>
  <c r="C67" i="6" s="1"/>
  <c r="B68" i="6"/>
  <c r="C68" i="6" s="1"/>
  <c r="B69" i="6"/>
  <c r="C69" i="6" s="1"/>
  <c r="B70" i="6"/>
  <c r="C70" i="6" s="1"/>
  <c r="B71" i="6"/>
  <c r="C71" i="6" s="1"/>
  <c r="B72" i="6"/>
  <c r="C72" i="6" s="1"/>
  <c r="B73" i="6"/>
  <c r="C73" i="6" s="1"/>
  <c r="B74" i="6"/>
  <c r="C74" i="6" s="1"/>
  <c r="B75" i="6"/>
  <c r="C75" i="6" s="1"/>
  <c r="B76" i="6"/>
  <c r="C76" i="6" s="1"/>
  <c r="B77" i="6"/>
  <c r="C77" i="6" s="1"/>
  <c r="B78" i="6"/>
  <c r="C78" i="6" s="1"/>
  <c r="B79" i="6"/>
  <c r="C79" i="6" s="1"/>
  <c r="B80" i="6"/>
  <c r="C80" i="6" s="1"/>
  <c r="B81" i="6"/>
  <c r="C81" i="6" s="1"/>
  <c r="B82" i="6"/>
  <c r="C82" i="6" s="1"/>
  <c r="B83" i="6"/>
  <c r="C83" i="6" s="1"/>
  <c r="B84" i="6"/>
  <c r="C84" i="6" s="1"/>
  <c r="B85" i="6"/>
  <c r="C85" i="6" s="1"/>
  <c r="B86" i="6"/>
  <c r="C86" i="6" s="1"/>
  <c r="B87" i="6"/>
  <c r="C87" i="6" s="1"/>
  <c r="B88" i="6"/>
  <c r="C88" i="6" s="1"/>
  <c r="B89" i="6"/>
  <c r="C89" i="6" s="1"/>
  <c r="B90" i="6"/>
  <c r="C90" i="6" s="1"/>
  <c r="B91" i="6"/>
  <c r="C91" i="6" s="1"/>
  <c r="B92" i="6"/>
  <c r="C92" i="6" s="1"/>
  <c r="B93" i="6"/>
  <c r="C93" i="6" s="1"/>
  <c r="B94" i="6"/>
  <c r="C94" i="6" s="1"/>
  <c r="B95" i="6"/>
  <c r="C95" i="6" s="1"/>
  <c r="B96" i="6"/>
  <c r="C96" i="6" s="1"/>
  <c r="B97" i="6"/>
  <c r="B98" i="6"/>
  <c r="C98" i="6" s="1"/>
  <c r="B99" i="6"/>
  <c r="C99" i="6" s="1"/>
  <c r="B100" i="6"/>
  <c r="C100" i="6" s="1"/>
  <c r="B101" i="6"/>
  <c r="C101" i="6" s="1"/>
  <c r="B102" i="6"/>
  <c r="C102" i="6" s="1"/>
  <c r="B103" i="6"/>
  <c r="C103" i="6" s="1"/>
  <c r="B104" i="6"/>
  <c r="C104" i="6" s="1"/>
  <c r="B105" i="6"/>
  <c r="C105" i="6" s="1"/>
  <c r="B106" i="6"/>
  <c r="C106" i="6" s="1"/>
  <c r="B107" i="6"/>
  <c r="C107" i="6" s="1"/>
  <c r="B108" i="6"/>
  <c r="C108" i="6" s="1"/>
  <c r="B109" i="6"/>
  <c r="C109" i="6" s="1"/>
  <c r="B110" i="6"/>
  <c r="C110" i="6" s="1"/>
  <c r="B111" i="6"/>
  <c r="C111" i="6" s="1"/>
  <c r="B112" i="6"/>
  <c r="C112" i="6" s="1"/>
  <c r="B113" i="6"/>
  <c r="C113" i="6" s="1"/>
  <c r="B114" i="6"/>
  <c r="C114" i="6" s="1"/>
  <c r="B115" i="6"/>
  <c r="C115" i="6" s="1"/>
  <c r="B116" i="6"/>
  <c r="C116" i="6" s="1"/>
  <c r="B117" i="6"/>
  <c r="C117" i="6" s="1"/>
  <c r="B8" i="6"/>
  <c r="C8" i="6" s="1"/>
  <c r="C97" i="6" l="1"/>
  <c r="F122" i="6"/>
  <c r="P5" i="7"/>
  <c r="S141" i="7" l="1"/>
  <c r="S18" i="7"/>
  <c r="S2" i="7"/>
  <c r="S4" i="7" l="1"/>
  <c r="S111" i="7" l="1"/>
  <c r="S31" i="7" l="1"/>
  <c r="S51" i="7" l="1"/>
  <c r="S128" i="7" l="1"/>
  <c r="S110" i="7" l="1"/>
  <c r="S101" i="7"/>
  <c r="S67" i="7"/>
  <c r="S130" i="7"/>
  <c r="S131" i="7"/>
  <c r="S96" i="7" l="1"/>
  <c r="S93" i="7"/>
  <c r="S94" i="7"/>
  <c r="S95" i="7"/>
  <c r="S98" i="7" l="1"/>
  <c r="P15" i="7" l="1"/>
  <c r="S3" i="7" l="1"/>
  <c r="S5" i="7"/>
  <c r="S6" i="7"/>
  <c r="S7" i="7"/>
  <c r="S8" i="7"/>
  <c r="S9" i="7"/>
  <c r="S10" i="7"/>
  <c r="S11" i="7"/>
  <c r="S12" i="7"/>
  <c r="S13" i="7"/>
  <c r="S14" i="7"/>
  <c r="S15" i="7"/>
  <c r="S16" i="7"/>
  <c r="S17" i="7"/>
  <c r="S19" i="7"/>
  <c r="S20" i="7"/>
  <c r="S24" i="7"/>
  <c r="S23" i="7"/>
  <c r="S22" i="7"/>
  <c r="S25" i="7"/>
  <c r="S27" i="7"/>
  <c r="S26" i="7"/>
  <c r="S29" i="7"/>
  <c r="S28" i="7"/>
  <c r="S30" i="7"/>
  <c r="S32" i="7"/>
  <c r="S33" i="7"/>
  <c r="S34" i="7"/>
  <c r="S35" i="7"/>
  <c r="S36" i="7"/>
  <c r="S37" i="7"/>
  <c r="S38" i="7"/>
  <c r="S39" i="7"/>
  <c r="S40" i="7"/>
  <c r="S41" i="7"/>
  <c r="S42" i="7"/>
  <c r="S43" i="7"/>
  <c r="S44" i="7"/>
  <c r="S45" i="7"/>
  <c r="S46" i="7"/>
  <c r="S47" i="7"/>
  <c r="S48" i="7"/>
  <c r="S49" i="7"/>
  <c r="S52" i="7"/>
  <c r="S53" i="7"/>
  <c r="S54" i="7"/>
  <c r="S55" i="7"/>
  <c r="S56" i="7"/>
  <c r="S58" i="7"/>
  <c r="S59" i="7"/>
  <c r="S60" i="7"/>
  <c r="S62" i="7"/>
  <c r="S63" i="7"/>
  <c r="S64" i="7"/>
  <c r="S65" i="7"/>
  <c r="S66" i="7"/>
  <c r="S68" i="7"/>
  <c r="S69" i="7"/>
  <c r="S71" i="7"/>
  <c r="S72" i="7"/>
  <c r="S73" i="7"/>
  <c r="S74" i="7"/>
  <c r="S75" i="7"/>
  <c r="S76" i="7"/>
  <c r="S79" i="7"/>
  <c r="S80" i="7"/>
  <c r="S78" i="7"/>
  <c r="S77" i="7"/>
  <c r="S81" i="7"/>
  <c r="S83" i="7"/>
  <c r="S82" i="7"/>
  <c r="S84" i="7"/>
  <c r="S85" i="7"/>
  <c r="S86" i="7"/>
  <c r="S87" i="7"/>
  <c r="S88" i="7"/>
  <c r="S89" i="7"/>
  <c r="S90" i="7"/>
  <c r="S91" i="7"/>
  <c r="S92" i="7"/>
  <c r="S97" i="7"/>
  <c r="S99" i="7"/>
  <c r="S100" i="7"/>
  <c r="S102" i="7"/>
  <c r="S103" i="7"/>
  <c r="S104" i="7"/>
  <c r="S105" i="7"/>
  <c r="S106" i="7"/>
  <c r="S107" i="7"/>
  <c r="S108" i="7"/>
  <c r="S109" i="7"/>
  <c r="S114" i="7"/>
  <c r="S115" i="7"/>
  <c r="S118" i="7"/>
  <c r="S119" i="7"/>
  <c r="S120" i="7"/>
  <c r="S122" i="7"/>
  <c r="S123" i="7"/>
  <c r="S124" i="7"/>
  <c r="S125" i="7"/>
  <c r="S126" i="7"/>
  <c r="S127" i="7"/>
  <c r="S129" i="7"/>
  <c r="S132" i="7"/>
  <c r="S133" i="7"/>
  <c r="S134" i="7"/>
  <c r="S135" i="7"/>
  <c r="S137" i="7"/>
  <c r="S136" i="7"/>
  <c r="S138" i="7"/>
  <c r="S139" i="7"/>
  <c r="S140" i="7"/>
  <c r="S143" i="7"/>
  <c r="S144" i="7"/>
  <c r="S145" i="7"/>
  <c r="S146" i="7"/>
  <c r="S147" i="7"/>
  <c r="S148" i="7"/>
  <c r="S149" i="7"/>
  <c r="S150" i="7"/>
  <c r="S151" i="7"/>
  <c r="S153" i="7"/>
  <c r="S154" i="7"/>
  <c r="S155" i="7"/>
  <c r="S156" i="7"/>
  <c r="S158" i="7"/>
  <c r="S159" i="7"/>
  <c r="S160" i="7"/>
  <c r="S161" i="7"/>
  <c r="S162" i="7"/>
  <c r="S163" i="7"/>
  <c r="S164" i="7"/>
  <c r="S165" i="7"/>
  <c r="C4" i="1" l="1"/>
  <c r="E42" i="1" l="1"/>
  <c r="C42" i="1"/>
  <c r="A42" i="1"/>
  <c r="P16" i="7" l="1"/>
  <c r="H83" i="1" s="1"/>
  <c r="P6" i="7"/>
  <c r="A51" i="1" s="1"/>
  <c r="E123" i="6"/>
  <c r="F123" i="6" s="1"/>
  <c r="E130" i="6"/>
  <c r="F130" i="6" s="1"/>
  <c r="E131" i="6"/>
  <c r="E132" i="6"/>
  <c r="F132" i="6" s="1"/>
  <c r="E138" i="6"/>
  <c r="F138" i="6" s="1"/>
  <c r="E139" i="6"/>
  <c r="E140" i="6"/>
  <c r="F140" i="6" s="1"/>
  <c r="E146" i="6"/>
  <c r="F146" i="6" s="1"/>
  <c r="E147" i="6"/>
  <c r="F147" i="6" s="1"/>
  <c r="E148" i="6"/>
  <c r="F148" i="6" s="1"/>
  <c r="C58" i="1"/>
  <c r="C64" i="1" s="1"/>
  <c r="E58" i="1"/>
  <c r="G138" i="6" l="1"/>
  <c r="G146" i="6"/>
  <c r="G132" i="6"/>
  <c r="G140" i="6"/>
  <c r="F131" i="6"/>
  <c r="G147" i="6"/>
  <c r="G148" i="6"/>
  <c r="G130" i="6"/>
  <c r="F139" i="6"/>
  <c r="A58" i="1"/>
  <c r="E64" i="1"/>
  <c r="G131" i="6" l="1"/>
  <c r="G139" i="6"/>
  <c r="E166" i="12" l="1"/>
  <c r="F175" i="12" s="1"/>
  <c r="D166" i="12"/>
  <c r="E175" i="12" s="1"/>
  <c r="D166" i="6"/>
  <c r="E175" i="6" s="1"/>
  <c r="E166" i="6"/>
  <c r="F175" i="6" s="1"/>
  <c r="H75" i="1"/>
  <c r="G157" i="6" l="1"/>
  <c r="B166" i="12"/>
  <c r="H153" i="12" s="1"/>
  <c r="G157" i="12"/>
  <c r="B166" i="6"/>
  <c r="H153" i="6" s="1"/>
  <c r="H80" i="1"/>
  <c r="A64" i="1" l="1"/>
  <c r="H64" i="1" s="1"/>
  <c r="H79" i="1" s="1"/>
  <c r="H81" i="1" s="1"/>
  <c r="H84" i="1" s="1"/>
  <c r="H85" i="1" s="1"/>
  <c r="H88" i="1" l="1"/>
  <c r="F32" i="8" s="1"/>
  <c r="H86" i="1"/>
  <c r="H89" i="1" s="1"/>
  <c r="M32" i="8"/>
  <c r="M33" i="8" s="1"/>
  <c r="V88" i="1" l="1"/>
  <c r="E134" i="1"/>
  <c r="V85" i="1"/>
  <c r="F34" i="8" l="1"/>
  <c r="F35" i="8" s="1"/>
  <c r="E135" i="1" s="1"/>
  <c r="G175" i="12" s="1"/>
  <c r="G159" i="12" s="1"/>
  <c r="C28" i="8"/>
  <c r="G175" i="6"/>
  <c r="B167" i="6" s="1"/>
  <c r="F168" i="6" s="1"/>
  <c r="F33" i="8"/>
  <c r="E136" i="1" l="1"/>
  <c r="H175" i="6" s="1"/>
  <c r="H175" i="12"/>
  <c r="B168" i="12" s="1"/>
  <c r="G158" i="6"/>
  <c r="H159" i="12"/>
  <c r="G158" i="12"/>
  <c r="B167" i="12"/>
  <c r="C162" i="6"/>
  <c r="H154" i="6"/>
  <c r="C163" i="6"/>
  <c r="B168" i="6" l="1"/>
  <c r="G159" i="6"/>
  <c r="H158" i="6"/>
  <c r="H158" i="12"/>
  <c r="F168" i="12"/>
  <c r="C163" i="12"/>
  <c r="H154" i="12"/>
  <c r="C162" i="12"/>
  <c r="H155" i="12"/>
  <c r="B159" i="12" s="1"/>
  <c r="B169" i="12"/>
  <c r="H156" i="12" s="1"/>
  <c r="B163" i="6"/>
  <c r="H159" i="6" l="1"/>
  <c r="H155" i="6"/>
  <c r="B159" i="6" s="1"/>
  <c r="B158" i="6" s="1"/>
  <c r="E168" i="6" s="1"/>
  <c r="B169" i="6"/>
  <c r="H156" i="6" s="1"/>
  <c r="B163" i="12"/>
  <c r="B158" i="12"/>
  <c r="E168" i="12" s="1"/>
</calcChain>
</file>

<file path=xl/comments1.xml><?xml version="1.0" encoding="utf-8"?>
<comments xmlns="http://schemas.openxmlformats.org/spreadsheetml/2006/main">
  <authors>
    <author>Rose, Mara</author>
    <author>Schmidt, D.</author>
    <author>stammerjohannj</author>
  </authors>
  <commentList>
    <comment ref="G12" authorId="0" shapeId="0">
      <text>
        <r>
          <rPr>
            <sz val="9"/>
            <color indexed="81"/>
            <rFont val="Tahoma"/>
            <family val="2"/>
          </rPr>
          <t>Einkommen von nichtleiblichen Elternteilen bleibt bei der Berechnung unberücksichtigt</t>
        </r>
      </text>
    </comment>
    <comment ref="G31" authorId="0" shapeId="0">
      <text>
        <r>
          <rPr>
            <sz val="9"/>
            <color indexed="81"/>
            <rFont val="Tahoma"/>
            <family val="2"/>
          </rPr>
          <t>Hier ist das durchschnittliche Nettoeinkommen einzutragen!
Einkommen von Stiefelternteilen bleibt unberücksichtigt !</t>
        </r>
      </text>
    </comment>
    <comment ref="G32" authorId="0" shapeId="0">
      <text>
        <r>
          <rPr>
            <sz val="9"/>
            <color indexed="81"/>
            <rFont val="Tahoma"/>
            <family val="2"/>
          </rPr>
          <t>Hier Ergebnis des Überschusses/mtl. Gewinns abzgl. Kranken- und Pflegeversicherung, Rentenkasse (ersatzweise Lebensversicherung,als Maximalbetrag 18,7 % des Überschusses/Gewinns)
eintragen.</t>
        </r>
      </text>
    </comment>
    <comment ref="A33" authorId="1" shapeId="0">
      <text>
        <r>
          <rPr>
            <b/>
            <u/>
            <sz val="9"/>
            <color indexed="81"/>
            <rFont val="Segoe UI"/>
            <family val="2"/>
          </rPr>
          <t xml:space="preserve">Höhe Kindergeld ab 01.01.2025 (+ 5 €):
</t>
        </r>
        <r>
          <rPr>
            <sz val="9"/>
            <color indexed="81"/>
            <rFont val="Segoe UI"/>
            <family val="2"/>
          </rPr>
          <t xml:space="preserve">Einheitlich 255,00 € pro Kind. 
</t>
        </r>
      </text>
    </comment>
    <comment ref="G34" authorId="2" shapeId="0">
      <text>
        <r>
          <rPr>
            <sz val="9"/>
            <color indexed="81"/>
            <rFont val="Tahoma"/>
            <family val="2"/>
          </rPr>
          <t>Bei Elterngeld ist der  Anteil über 300 € ist als Einkommen anzurechnen.
Betreuungsgeld sind nicht als Einkommen zu berücksichtigen</t>
        </r>
        <r>
          <rPr>
            <sz val="8"/>
            <color indexed="81"/>
            <rFont val="Tahoma"/>
            <family val="2"/>
          </rPr>
          <t xml:space="preserve">
</t>
        </r>
      </text>
    </comment>
    <comment ref="A35" authorId="1" shapeId="0">
      <text>
        <r>
          <rPr>
            <b/>
            <u/>
            <sz val="9"/>
            <color indexed="81"/>
            <rFont val="Segoe UI"/>
            <family val="2"/>
          </rPr>
          <t>UHV-Sätze ab 01.01.2025:
(mit Erhöhung des Kindergeldes um 5,00 €)</t>
        </r>
        <r>
          <rPr>
            <sz val="9"/>
            <color indexed="81"/>
            <rFont val="Segoe UI"/>
            <family val="2"/>
          </rPr>
          <t xml:space="preserve">
Unterhaltsvorschuss (UHV)
- für Minderjährige bis zum 18. Geburtstag
- wird monatsweise gezahlt
- orientiert sich am Mindestunterhalt (§ 1612 a BGB) pro Monat
   (abzgl. Kindergeld):
- von 0 bis 5 Jahren: 227 € (482 € – 255 €)
- von 6 bis 11 Jahren: 299 € (554 € – 255 €)
- von 12 bis 17 Jahren: 394 € (649 € – 255 €)
</t>
        </r>
      </text>
    </comment>
    <comment ref="G38" authorId="0" shapeId="0">
      <text>
        <r>
          <rPr>
            <sz val="9"/>
            <color indexed="81"/>
            <rFont val="Tahoma"/>
            <family val="2"/>
          </rPr>
          <t xml:space="preserve">BAföG-Darlehen und –Zuschüsse sind grundsätzlich als anrechenbares Einkommen berücksichtigungsfähig. Bei der Berechnung hat jedoch ein pauschalierend mit 20 % anzusetzender Anteil der Ausbildungsförderung außer Betracht zu bleiben (=80 € des BAföG ist Einkommen).
(Nach SGB sind es 15 %, für den Bereich Ermäßigung Kinderbetreuung besteht ein Urteil, welches
 20 % festlegt).
Rückzahlungen von BAföG  werden als Ausgaben nicht anerkannt, da es sich hier um Tilgung eines Darlehens handelt und Darlehenstilgungen nicht anerkannt werden.
Das </t>
        </r>
        <r>
          <rPr>
            <u/>
            <sz val="9"/>
            <color indexed="81"/>
            <rFont val="Tahoma"/>
            <family val="2"/>
          </rPr>
          <t>BAföG</t>
        </r>
        <r>
          <rPr>
            <sz val="9"/>
            <color indexed="81"/>
            <rFont val="Tahoma"/>
            <family val="2"/>
          </rPr>
          <t xml:space="preserve">  enthält ggf. einen </t>
        </r>
        <r>
          <rPr>
            <u/>
            <sz val="9"/>
            <color indexed="81"/>
            <rFont val="Tahoma"/>
            <family val="2"/>
          </rPr>
          <t>Kinderbetreuungszuschlag</t>
        </r>
        <r>
          <rPr>
            <sz val="9"/>
            <color indexed="81"/>
            <rFont val="Tahoma"/>
            <family val="2"/>
          </rPr>
          <t>.  Dieser ist weder als Einkommen zu berücksichtigen, noch auf den zumutbaren Kostenbeitrag aufzurechnen.
Empfänger von SGB II/XII Leistungen, Asylbewerberleistungen, Kinderzuschlag und Wohngeld sind auf Antrag vom Elternbeitrag befreit.</t>
        </r>
      </text>
    </comment>
    <comment ref="G39" authorId="0" shapeId="0">
      <text>
        <r>
          <rPr>
            <sz val="9"/>
            <color indexed="81"/>
            <rFont val="Tahoma"/>
            <family val="2"/>
          </rPr>
          <t>Anzurechnen für die nächsten 12 Monate nach Erteilung Bescheid Finanzamt.</t>
        </r>
      </text>
    </comment>
    <comment ref="G46" authorId="0" shapeId="0">
      <text>
        <r>
          <rPr>
            <sz val="9"/>
            <color indexed="81"/>
            <rFont val="Tahoma"/>
            <family val="2"/>
          </rPr>
          <t>Mit dieser Pauschale sind sämtliche Aufwendungen für das Kfz, auch die Kfz-Versicherung und die Kfz-Steuer abgegolten.</t>
        </r>
      </text>
    </comment>
    <comment ref="G49" authorId="0" shapeId="0">
      <text>
        <r>
          <rPr>
            <sz val="9"/>
            <color indexed="81"/>
            <rFont val="Tahoma"/>
            <family val="2"/>
          </rPr>
          <t xml:space="preserve">Soweit nicht bereits beim Nettoeinkommen berücksichtigt
</t>
        </r>
      </text>
    </comment>
    <comment ref="G50" authorId="0" shapeId="0">
      <text>
        <r>
          <rPr>
            <sz val="9"/>
            <color indexed="81"/>
            <rFont val="Tahoma"/>
            <family val="2"/>
          </rPr>
          <t xml:space="preserve">Summe aller privaten Versicherungen eintragen; es werden jedoch max. jedoch 3 % des Nettoeinkommens anerkannt
(Hausrat, Haftplicht, Lebens-, Ausbildungs- und Aussteuerversicherung; nicht Kfz-Haftplicht, ist durch Fahrtkostenpauschale abgedeckt.)
</t>
        </r>
        <r>
          <rPr>
            <b/>
            <sz val="9"/>
            <color indexed="81"/>
            <rFont val="Tahoma"/>
            <family val="2"/>
          </rPr>
          <t>Bei Lohnersatzleistungen</t>
        </r>
        <r>
          <rPr>
            <sz val="9"/>
            <color indexed="81"/>
            <rFont val="Tahoma"/>
            <family val="2"/>
          </rPr>
          <t xml:space="preserve"> können ebenfalls freiwillige Versicherungen von bis zu max 3 % berücksichtigt werden. Diese berechnen und unter "Sonstiges" eintragen.</t>
        </r>
      </text>
    </comment>
    <comment ref="I53" authorId="0" shapeId="0">
      <text>
        <r>
          <rPr>
            <sz val="9"/>
            <color indexed="81"/>
            <rFont val="Tahoma"/>
            <family val="2"/>
          </rPr>
          <t>Nur bei Erwerbseinkommen oder vorübergehendem Krankengeld pauschal mtl. 5,20 €</t>
        </r>
      </text>
    </comment>
    <comment ref="G54" authorId="0" shapeId="0">
      <text>
        <r>
          <rPr>
            <sz val="9"/>
            <color indexed="81"/>
            <rFont val="Tahoma"/>
            <family val="2"/>
          </rPr>
          <t>Max. 130 € mtl. für Unterkunft sowie eine Heimfahrt pro Monat innerhalb Deutschlands (öffentl. Verkehrsmittel Klasse 2).
Heimfahrten aus dem Ausland müssen individuell geregelt werden.</t>
        </r>
      </text>
    </comment>
    <comment ref="G57" authorId="0" shapeId="0">
      <text>
        <r>
          <rPr>
            <sz val="9"/>
            <color indexed="81"/>
            <rFont val="Tahoma"/>
            <family val="2"/>
          </rPr>
          <t>Bei Lohnersatzleistungen können ebenfalls freiwillige Versicherungen von bis zu max 3 % berücksichtigt werden. Diese berechnen und hier eintragen.</t>
        </r>
      </text>
    </comment>
    <comment ref="A68" authorId="0" shapeId="0">
      <text>
        <r>
          <rPr>
            <sz val="9"/>
            <color indexed="81"/>
            <rFont val="Tahoma"/>
            <family val="2"/>
          </rPr>
          <t>Anzahl der weiteren Personen im Haushalt (Kinder und Ehegatte/Partner, nicht jdoch Nichtelternteil mit Einkommen)
Eingabe erfolgt automatisch !</t>
        </r>
      </text>
    </comment>
    <comment ref="E70" authorId="0" shapeId="0">
      <text>
        <r>
          <rPr>
            <sz val="9"/>
            <color indexed="81"/>
            <rFont val="Tahoma"/>
            <family val="2"/>
          </rPr>
          <t>Lebt ein Nichtelternteil mit Einkommen im Haushalt (dieser wird bei Bedarf nicht berücksichtigt), ist dieser zu 50 % an den Kosten der Unterkunft inkl. Nebenkosten zu beteiligen.
Also in diesen Fällen hier nur 50 % der Unterkunftskosten + NK anrechnen.</t>
        </r>
      </text>
    </comment>
    <comment ref="E72" authorId="0" shapeId="0">
      <text>
        <r>
          <rPr>
            <sz val="9"/>
            <color indexed="81"/>
            <rFont val="Tahoma"/>
            <family val="2"/>
          </rPr>
          <t>Zu Gunsten der Antragsteller wird immer die höchste Grenze des jeweiligen Personenhaushaltes berücksichtigt.</t>
        </r>
      </text>
    </comment>
    <comment ref="E73" authorId="0" shapeId="0">
      <text>
        <r>
          <rPr>
            <sz val="9"/>
            <color indexed="81"/>
            <rFont val="Tahoma"/>
            <family val="2"/>
          </rPr>
          <t>Lebt ein Nichtelternteil mit Einkommen im Haushalt (dieser wird bei Bedarf nicht berücksichtigt), ist dieser zu 50 % an den Kosten den Heizkosten beteiligen.
Also in diesen Fällen hier nur 50 % der Heizkosten anrechnen.</t>
        </r>
      </text>
    </comment>
    <comment ref="E74" authorId="0" shapeId="0">
      <text>
        <r>
          <rPr>
            <sz val="9"/>
            <color indexed="81"/>
            <rFont val="Tahoma"/>
            <family val="2"/>
          </rPr>
          <t>Zu Gunsten der Antragsteller wird immer der höchste Heizkostenbetrag von allen Energieträgern berücksichtigt.</t>
        </r>
      </text>
    </comment>
    <comment ref="H83" authorId="0" shapeId="0">
      <text>
        <r>
          <rPr>
            <sz val="9"/>
            <color indexed="81"/>
            <rFont val="Tahoma"/>
            <family val="2"/>
          </rPr>
          <t xml:space="preserve">Nach § 87 Abs. 1 SGB XII ist das Einkommen über der Einkommensgrenze um besondere Belastungen des Antragstellers und seiner unterhaltsberechtigten Angehörigen zu bereinigen. Folgende besondere Belastungen können anerkannt werden, soweit hierfür keine Leistungen der Sozialhilfe oder zweckbestimmte Einnahmen vorhanden sind:
• Unterhaltsleistungen (hierzu siehe unter Stichwort in diesem Handbuch)
• Schuld-/Abzahlungsverpflichtungen aus vertretbaren Ratenkäufen, deren    Begründung die Gesichtspunkte der wirtschaftlichen Lebensführung nicht verletzen (keine Verpflichtungen aus der Beschaffung von Luxusgütern). Hierzu zählt
- der Ratenkredit für die Anschaffung eines PKW, wenn dieser für die Fahrt zur Arbeit erforderlich ist 
- Ratenkredit für notwendige Ersatzbeschaffung an Einrichtungsgegenständen und Haushaltsgeräten (z.B. Waschmaschine, Herd, wenn diese nicht mehr funktionstüchtig sind)
• Die Anerkennung von anderen Belastungen ist im Einzelfall in Rücksprache mit den FD Jugend und Bildung zu klären.
</t>
        </r>
        <r>
          <rPr>
            <b/>
            <sz val="9"/>
            <color indexed="81"/>
            <rFont val="Tahoma"/>
            <family val="2"/>
          </rPr>
          <t>Nicht anerkannt</t>
        </r>
        <r>
          <rPr>
            <sz val="9"/>
            <color indexed="81"/>
            <rFont val="Tahoma"/>
            <family val="2"/>
          </rPr>
          <t xml:space="preserve"> werden Ratenkredite für Handy, Computer/Laptop, Fernseher etc. oder Rückzahlungen von ALG I und ALG II oder von Unterhalt.
</t>
        </r>
      </text>
    </comment>
    <comment ref="H87" authorId="0" shapeId="0">
      <text>
        <r>
          <rPr>
            <sz val="9"/>
            <color indexed="81"/>
            <rFont val="Tahoma"/>
            <family val="2"/>
          </rPr>
          <t xml:space="preserve">z.B. Kinderbetreuungskosten von der Arbeitsagentur
</t>
        </r>
        <r>
          <rPr>
            <b/>
            <sz val="9"/>
            <color indexed="81"/>
            <rFont val="Tahoma"/>
            <family val="2"/>
          </rPr>
          <t>hier nicht einzutragen:</t>
        </r>
        <r>
          <rPr>
            <sz val="9"/>
            <color indexed="81"/>
            <rFont val="Tahoma"/>
            <family val="2"/>
          </rPr>
          <t xml:space="preserve">
Zuschuss zur Betreuung vom Arbeitgeber. Dies ist als Einkommen zu berücksichtigen.</t>
        </r>
      </text>
    </comment>
    <comment ref="Y366" authorId="0" shapeId="0">
      <text>
        <r>
          <rPr>
            <b/>
            <sz val="9"/>
            <color indexed="81"/>
            <rFont val="Tahoma"/>
            <family val="2"/>
          </rPr>
          <t>Die Anrede</t>
        </r>
        <r>
          <rPr>
            <sz val="9"/>
            <color indexed="81"/>
            <rFont val="Tahoma"/>
            <family val="2"/>
          </rPr>
          <t xml:space="preserve"> wird automatisch eingesetzt.</t>
        </r>
      </text>
    </comment>
  </commentList>
</comments>
</file>

<file path=xl/comments2.xml><?xml version="1.0" encoding="utf-8"?>
<comments xmlns="http://schemas.openxmlformats.org/spreadsheetml/2006/main">
  <authors>
    <author>Firdez, Derya</author>
  </authors>
  <commentList>
    <comment ref="U83" authorId="0" shapeId="0">
      <text>
        <r>
          <rPr>
            <b/>
            <sz val="9"/>
            <color indexed="81"/>
            <rFont val="Tahoma"/>
            <family val="2"/>
          </rPr>
          <t>Firdez, Derya:</t>
        </r>
        <r>
          <rPr>
            <sz val="9"/>
            <color indexed="81"/>
            <rFont val="Tahoma"/>
            <family val="2"/>
          </rPr>
          <t xml:space="preserve">
bis 13.08.2018 Anschrift war Ostermannweg 3-5</t>
        </r>
      </text>
    </comment>
    <comment ref="T150" authorId="0" shapeId="0">
      <text>
        <r>
          <rPr>
            <b/>
            <sz val="9"/>
            <color indexed="81"/>
            <rFont val="Tahoma"/>
            <family val="2"/>
          </rPr>
          <t>Firdez, Derya:</t>
        </r>
        <r>
          <rPr>
            <sz val="9"/>
            <color indexed="81"/>
            <rFont val="Tahoma"/>
            <family val="2"/>
          </rPr>
          <t xml:space="preserve">
Name in "Renate Palm" geändert am 17.01.2019
</t>
        </r>
      </text>
    </comment>
  </commentList>
</comments>
</file>

<file path=xl/sharedStrings.xml><?xml version="1.0" encoding="utf-8"?>
<sst xmlns="http://schemas.openxmlformats.org/spreadsheetml/2006/main" count="885" uniqueCount="522">
  <si>
    <t>vom</t>
  </si>
  <si>
    <t>1. Person im Haushalt</t>
  </si>
  <si>
    <t>2. Person im Haushalt</t>
  </si>
  <si>
    <t>3. Person im Haushalt</t>
  </si>
  <si>
    <t>Monatliche Abzüge / Belastungen</t>
  </si>
  <si>
    <t>Betrag</t>
  </si>
  <si>
    <t xml:space="preserve">  x</t>
  </si>
  <si>
    <t>=</t>
  </si>
  <si>
    <t xml:space="preserve">  Anrechenbares monatliches Familieneinkommen</t>
  </si>
  <si>
    <t xml:space="preserve">  ./.    Gesamtbedarf</t>
  </si>
  <si>
    <t xml:space="preserve"> Vorname :</t>
  </si>
  <si>
    <t>&lt; Gesamt</t>
  </si>
  <si>
    <t xml:space="preserve">&lt; Gesamt &gt; </t>
  </si>
  <si>
    <t>Kindertagesstätte</t>
  </si>
  <si>
    <t>Geburtsdatum</t>
  </si>
  <si>
    <t>€</t>
  </si>
  <si>
    <t>Name, Vorname</t>
  </si>
  <si>
    <t>Name, Vorname des Kindes</t>
  </si>
  <si>
    <t>&lt; Sonstiges (z. B. Krankengeld, Einkünfte aus</t>
  </si>
  <si>
    <t>&lt; Einkommensteuererstattung</t>
  </si>
  <si>
    <t xml:space="preserve">  Unterkunftskosten inkl. Nebenkosten</t>
  </si>
  <si>
    <t xml:space="preserve">  Heizkosten</t>
  </si>
  <si>
    <t xml:space="preserve">    für einf. Entfernung) bis höchstens 208,00 € mtl.</t>
  </si>
  <si>
    <t>Weitere Personen im Haushalt</t>
  </si>
  <si>
    <t xml:space="preserve">  Heizkostenpauschale gem. Kreisrichtlinie </t>
  </si>
  <si>
    <t xml:space="preserve">  Mietobergrenzen gem. Kreisrichtlinie</t>
  </si>
  <si>
    <t>Kindergarten und Hort</t>
  </si>
  <si>
    <t>Krippe</t>
  </si>
  <si>
    <t>Betreuungsart</t>
  </si>
  <si>
    <t>Betreuungszeit</t>
  </si>
  <si>
    <t>Beitrag</t>
  </si>
  <si>
    <t>1. Kind in Betreuung</t>
  </si>
  <si>
    <t>Kiga/Hort</t>
  </si>
  <si>
    <t>Hort gemischt</t>
  </si>
  <si>
    <t>Kreis Geschwisterermäßigung</t>
  </si>
  <si>
    <t>2. Kind in Betreuung</t>
  </si>
  <si>
    <t>3. Kind in Betreuung</t>
  </si>
  <si>
    <t>4. Kind in Betreuung</t>
  </si>
  <si>
    <t>Gesamtbeitrag</t>
  </si>
  <si>
    <t>Überhang Stadt 55%</t>
  </si>
  <si>
    <t>Rundungsfelder</t>
  </si>
  <si>
    <t>nach Abzug Geschwistererm.</t>
  </si>
  <si>
    <t>Differenz Gesamtbeitrag - Kreissozialstaffel</t>
  </si>
  <si>
    <t>Differenz Gesamtbeitrag - Stadtsozialstaffel</t>
  </si>
  <si>
    <t>Differenz Stadt - Kreis</t>
  </si>
  <si>
    <t>abzügl. Geschwisterermäßigung</t>
  </si>
  <si>
    <t>maximaler Elternbeitrag Kreis</t>
  </si>
  <si>
    <t>maximaler Elternbeitrag Stadt</t>
  </si>
  <si>
    <t>Frau</t>
  </si>
  <si>
    <t>Herr</t>
  </si>
  <si>
    <t>Mit freundlichen Grüßen</t>
  </si>
  <si>
    <t>Berechnungsbogen zum Antrag auf Ermäßigung des Kostenbeitrages</t>
  </si>
  <si>
    <t>Berechnung vom:</t>
  </si>
  <si>
    <t>gültig vom:</t>
  </si>
  <si>
    <t>bis</t>
  </si>
  <si>
    <t>Name, Vorname  EhegatteIn/
LebenspartnerIn</t>
  </si>
  <si>
    <t>&lt; Erwerbseinkommen Netto</t>
  </si>
  <si>
    <t>&lt;  gesetzliche Pflichtversicherungen</t>
  </si>
  <si>
    <t>&lt;  freiwillige/private Versicherungen</t>
  </si>
  <si>
    <t>Bereinigtes anrechenbares monatliches Familieneinkommen</t>
  </si>
  <si>
    <t>A. Monatliches Familieneinkommen</t>
  </si>
  <si>
    <t xml:space="preserve">Grundbetrag für Kostenbeitragspflichtigen </t>
  </si>
  <si>
    <t>Familienzuschlag</t>
  </si>
  <si>
    <t>C. Einsatz des Einkommensüberhanges</t>
  </si>
  <si>
    <t xml:space="preserve">Einkommensüberhang </t>
  </si>
  <si>
    <t>verbleibender Einkommensüberhang</t>
  </si>
  <si>
    <t>Für Berechnung 3 % vom Nettoerwerbseinkommen /Anerkannung Versicherungen</t>
  </si>
  <si>
    <t>Summe Einkommen</t>
  </si>
  <si>
    <t xml:space="preserve">3 % vom Einkommen </t>
  </si>
  <si>
    <t xml:space="preserve">Az.: </t>
  </si>
  <si>
    <t>&lt; Elterngeld</t>
  </si>
  <si>
    <t>&lt;  max. 3 % des Netto als Obergrenze</t>
  </si>
  <si>
    <t>Elmshorn</t>
  </si>
  <si>
    <t>Einrichtung</t>
  </si>
  <si>
    <t>Straße Einrichtung</t>
  </si>
  <si>
    <t>PLZ
Einrichtung</t>
  </si>
  <si>
    <t>Ort Einrichtung</t>
  </si>
  <si>
    <t>AWO-Kindertagesstätte</t>
  </si>
  <si>
    <t>Pinneberg</t>
  </si>
  <si>
    <t>Heederbrook 10</t>
  </si>
  <si>
    <t xml:space="preserve">Barmstedt </t>
  </si>
  <si>
    <t>Reichenberger Str. 19</t>
  </si>
  <si>
    <t xml:space="preserve">AWO-Kindertagesstätte </t>
  </si>
  <si>
    <t>Theodor-Storm-Straße 59</t>
  </si>
  <si>
    <t>Quickborn</t>
  </si>
  <si>
    <t>Lindenallee 25</t>
  </si>
  <si>
    <t>Schenefeld</t>
  </si>
  <si>
    <t>Amandastraße 40</t>
  </si>
  <si>
    <t>Rostocker Straße 5</t>
  </si>
  <si>
    <t>Tornesch</t>
  </si>
  <si>
    <t>Holstenstieg 9</t>
  </si>
  <si>
    <t>Halstenbek</t>
  </si>
  <si>
    <t>Hermann-Ehlers-Weg 6</t>
  </si>
  <si>
    <t>Merlinweg 1</t>
  </si>
  <si>
    <t>Im Rosenfeld 91</t>
  </si>
  <si>
    <t>Aschooptwiete 21</t>
  </si>
  <si>
    <t>Theodor-Storm-Allee 62 a</t>
  </si>
  <si>
    <t>Uetersen</t>
  </si>
  <si>
    <t>DRK-Kindertagesstätte</t>
  </si>
  <si>
    <t>Zum Krückaupark 10</t>
  </si>
  <si>
    <t>Hauptstr. 65 c</t>
  </si>
  <si>
    <t>Hetlingen</t>
  </si>
  <si>
    <t>Talstraße 18</t>
  </si>
  <si>
    <t xml:space="preserve">DRK-Kindertagesstätte </t>
  </si>
  <si>
    <t>Hempbergstraße 10</t>
  </si>
  <si>
    <t>Rellingen</t>
  </si>
  <si>
    <t>Friedlandstraße 51</t>
  </si>
  <si>
    <t>Flerrentwiete 5</t>
  </si>
  <si>
    <t>Wedel</t>
  </si>
  <si>
    <t>Turnstraße 20</t>
  </si>
  <si>
    <t>DRK-Kindertagesstätte Egenbüttel</t>
  </si>
  <si>
    <t>Schulweg 6</t>
  </si>
  <si>
    <t>Verbindungsweg 21</t>
  </si>
  <si>
    <t>Hedwig-Kreutzfeldt-Weg 3</t>
  </si>
  <si>
    <t>Lehmweg 8</t>
  </si>
  <si>
    <t>Holm</t>
  </si>
  <si>
    <t>Klinkerstraße 8</t>
  </si>
  <si>
    <t>Moorrege</t>
  </si>
  <si>
    <t>Birkenhorst 15</t>
  </si>
  <si>
    <t>Heist</t>
  </si>
  <si>
    <t>DRK-Kindertagesstätte "Waldzauber"</t>
  </si>
  <si>
    <t>Kirchenstr. 30</t>
  </si>
  <si>
    <t>DRK-Kindertagesstätte "Spatzennest"</t>
  </si>
  <si>
    <t>Buchsbaumweg 9</t>
  </si>
  <si>
    <t>Ev. Kindergarten</t>
  </si>
  <si>
    <t>Kirchenstraße 38</t>
  </si>
  <si>
    <t>Ansgarstr.</t>
  </si>
  <si>
    <t>Rethfelder Ring 2</t>
  </si>
  <si>
    <t>Memeler Straße 36</t>
  </si>
  <si>
    <t xml:space="preserve">Ev. Kindergarten </t>
  </si>
  <si>
    <t>Kirchenstraße 4</t>
  </si>
  <si>
    <t>Brande-Hörnerkirchen</t>
  </si>
  <si>
    <t>Ev. Kindergarten  Sparrieshoop</t>
  </si>
  <si>
    <t>Kirchenstraße 21</t>
  </si>
  <si>
    <t>Kl. Offenseth-Sparrieshoop</t>
  </si>
  <si>
    <t>Bahnhofstraße 20</t>
  </si>
  <si>
    <t>Barmstedt</t>
  </si>
  <si>
    <t>Schulstraße 58</t>
  </si>
  <si>
    <t>Klein Nordende</t>
  </si>
  <si>
    <t>Küsterkoppel 27</t>
  </si>
  <si>
    <t>Botterhörn 2</t>
  </si>
  <si>
    <t>Haseldorf</t>
  </si>
  <si>
    <t>Appen</t>
  </si>
  <si>
    <t>Kieler Straße 124 b</t>
  </si>
  <si>
    <t>Bönningstedt</t>
  </si>
  <si>
    <t>Rugenbergener Mühlenweg</t>
  </si>
  <si>
    <t>Ellerbek</t>
  </si>
  <si>
    <t>Gustavstraße 10</t>
  </si>
  <si>
    <t>Blauer Kamp 13</t>
  </si>
  <si>
    <t>Horn 17</t>
  </si>
  <si>
    <t>Ev. Kindergarten Waldenau</t>
  </si>
  <si>
    <t>Nieland 1 a</t>
  </si>
  <si>
    <t>Ev. Matthäus-Kindergarten</t>
  </si>
  <si>
    <t>An der Rellau 1 a</t>
  </si>
  <si>
    <t>Jochen-Klepper-Straße 11</t>
  </si>
  <si>
    <t>Ev. Markus-Kindergarten</t>
  </si>
  <si>
    <t>Brummerackerweg 7</t>
  </si>
  <si>
    <t>Tangstedt</t>
  </si>
  <si>
    <t>Kirchenstraße 57</t>
  </si>
  <si>
    <t>Dorfstraße 39</t>
  </si>
  <si>
    <t>Seester</t>
  </si>
  <si>
    <t>Ev. Johannes-Kindergarten</t>
  </si>
  <si>
    <t>An der Rellau 1 b</t>
  </si>
  <si>
    <t xml:space="preserve">Ev. Kindergarten St. Martin </t>
  </si>
  <si>
    <t>Langenbargen 4 a</t>
  </si>
  <si>
    <t>Kummerfeld</t>
  </si>
  <si>
    <t>Ossenpadd 60</t>
  </si>
  <si>
    <t>Ev. Kindertagesstätte</t>
  </si>
  <si>
    <t>Wachsbleicherweg 41</t>
  </si>
  <si>
    <t>Ev.-Luth. Kindergarten "Unter dem Regenbogen"</t>
  </si>
  <si>
    <t>Schulstraße 20</t>
  </si>
  <si>
    <t>Seestermühe</t>
  </si>
  <si>
    <t>Schenefelder Landstraße 74</t>
  </si>
  <si>
    <t>Hindenburgdamm 67</t>
  </si>
  <si>
    <t>Hauptstr. 24 b</t>
  </si>
  <si>
    <t>Doger Goat 450</t>
  </si>
  <si>
    <t>Helgoland</t>
  </si>
  <si>
    <t>Hasloh</t>
  </si>
  <si>
    <t>Wurmkamp 10</t>
  </si>
  <si>
    <t>Hafenstraße 9</t>
  </si>
  <si>
    <t xml:space="preserve">Kindertagesstätte der Paulskirche </t>
  </si>
  <si>
    <t>Bogenstraße 93-95</t>
  </si>
  <si>
    <t>Pinneberger Straße 32</t>
  </si>
  <si>
    <t>Voßhagen 93</t>
  </si>
  <si>
    <t>Kindergarten Christuskriche Uetersen</t>
  </si>
  <si>
    <t>Tantausallee 35 a</t>
  </si>
  <si>
    <t>Harksheider Weg 112</t>
  </si>
  <si>
    <t xml:space="preserve">EV. freikirchl. Kindergarten Regenbogen </t>
  </si>
  <si>
    <t>Hainholzer Schulstraße 40</t>
  </si>
  <si>
    <t>Schulstraße 7</t>
  </si>
  <si>
    <t>Ev. Kinderkrippe Schulau</t>
  </si>
  <si>
    <t>Feldstr. 32 - 36</t>
  </si>
  <si>
    <t xml:space="preserve">Kath. Kindergarten St. Ludgerus </t>
  </si>
  <si>
    <t>Sophienstraße 14</t>
  </si>
  <si>
    <t>Kath. Kindertagesstätte</t>
  </si>
  <si>
    <t>Beselerstraße 4 b</t>
  </si>
  <si>
    <t>Kindergarten Dünenweg e.V.</t>
  </si>
  <si>
    <t>Dünenweg 19</t>
  </si>
  <si>
    <t>Fahltskamp 16</t>
  </si>
  <si>
    <t>Feldstraße 10</t>
  </si>
  <si>
    <t>Kath. Kindergarten St. Marien</t>
  </si>
  <si>
    <t>Kurzer Kamp 2</t>
  </si>
  <si>
    <t>Waldorfkindergarten Uetersen</t>
  </si>
  <si>
    <t>E.-L.-Meyn-Straße 1 a</t>
  </si>
  <si>
    <t>Waldorfkindergarten Wedel</t>
  </si>
  <si>
    <t xml:space="preserve">Am Redder 8 </t>
  </si>
  <si>
    <t>Waldorfkindergarten Elmshorn</t>
  </si>
  <si>
    <t>Adenauerdamm 4</t>
  </si>
  <si>
    <t>Waldorfkindergarten Rellingen</t>
  </si>
  <si>
    <t>Jahnstraße 5</t>
  </si>
  <si>
    <t xml:space="preserve">Kindertagesstätte der Lebenshilfe </t>
  </si>
  <si>
    <t>Bekstraße 27</t>
  </si>
  <si>
    <t xml:space="preserve">Kindergarten der Lebenshilfe </t>
  </si>
  <si>
    <t>Käthe-Mensing-Straße 1</t>
  </si>
  <si>
    <t>Heideweg 1 b</t>
  </si>
  <si>
    <t xml:space="preserve">Montessori-Kinderhaus </t>
  </si>
  <si>
    <t>Kehrwieder 7</t>
  </si>
  <si>
    <t>Schulstraße 14 b</t>
  </si>
  <si>
    <t>Montessori-Kindergarten</t>
  </si>
  <si>
    <t>Kreuzweg 9</t>
  </si>
  <si>
    <t>Bekstraße 29</t>
  </si>
  <si>
    <t xml:space="preserve">AWO-Kindertagesstätte "Hanna Lucas" </t>
  </si>
  <si>
    <t>Pulverstraße 83</t>
  </si>
  <si>
    <t>Oeltingsallee 1 a</t>
  </si>
  <si>
    <t>Schauenburger Straße 14</t>
  </si>
  <si>
    <t>Kinderhaus Elmshorn</t>
  </si>
  <si>
    <t>Hainholz 38</t>
  </si>
  <si>
    <t>Kindergarten Bevern</t>
  </si>
  <si>
    <t>Hauptstraße 7</t>
  </si>
  <si>
    <t>Bevern</t>
  </si>
  <si>
    <t xml:space="preserve">Kindergarten "Zwergentreff" </t>
  </si>
  <si>
    <t>Lutzhorn</t>
  </si>
  <si>
    <t>Prisdorf</t>
  </si>
  <si>
    <t>Kindergarten Rasselbande</t>
  </si>
  <si>
    <t>Buchentwiete 15</t>
  </si>
  <si>
    <t>Kindergarten Hemdingen</t>
  </si>
  <si>
    <t>Steindamm 4</t>
  </si>
  <si>
    <t>Hemdingen</t>
  </si>
  <si>
    <t>Robinson-Kindergarten</t>
  </si>
  <si>
    <t>Am Sportplatz 1</t>
  </si>
  <si>
    <t xml:space="preserve">Kindertagesstätte Regenbogen e.V. </t>
  </si>
  <si>
    <t>Kindergarten Ellerhoop</t>
  </si>
  <si>
    <t>Dorfstraße 5</t>
  </si>
  <si>
    <t>Ellerhoop</t>
  </si>
  <si>
    <t>Kindergarten Storchennest</t>
  </si>
  <si>
    <t>Hermann-Sudermann-Allee 50</t>
  </si>
  <si>
    <t>Kindergarten Zipfelmütze</t>
  </si>
  <si>
    <t>Sandberg 120</t>
  </si>
  <si>
    <t>Kleiner Reitweg 4</t>
  </si>
  <si>
    <t>Kindergarten Langelohe</t>
  </si>
  <si>
    <t>Köllner Chaussee 10 c</t>
  </si>
  <si>
    <t xml:space="preserve">Kindergarten Rasselbande </t>
  </si>
  <si>
    <t>Johanniter-Kinderhaus  Quickelbü</t>
  </si>
  <si>
    <t>Hans-Heyden-Straße 2</t>
  </si>
  <si>
    <t>Kinderstube Groß Nordende</t>
  </si>
  <si>
    <t>Am Gemeindezentrum 4</t>
  </si>
  <si>
    <t>Groß Nordende</t>
  </si>
  <si>
    <t>Waldkindergarten Elmshorn</t>
  </si>
  <si>
    <t>Postfach 1005</t>
  </si>
  <si>
    <t>Betriebs-Kindergarten</t>
  </si>
  <si>
    <t>Holmer Straße 155</t>
  </si>
  <si>
    <t>Fährenkamp 41</t>
  </si>
  <si>
    <t>Spielstube Neuendeich</t>
  </si>
  <si>
    <t>Dörpshus/Schadendorf 8</t>
  </si>
  <si>
    <t>Neuendeich</t>
  </si>
  <si>
    <t>Bahnhofstraße 19</t>
  </si>
  <si>
    <t>Kindertagesstätte Zwergenhütte</t>
  </si>
  <si>
    <t>Mühlenweg 3</t>
  </si>
  <si>
    <t>Kindergarten Lütt Arche</t>
  </si>
  <si>
    <t>Höbüschentwiete 11</t>
  </si>
  <si>
    <t>Bickbargen 124</t>
  </si>
  <si>
    <t>Städtische Kindertagesstätte</t>
  </si>
  <si>
    <t>Kampstraße 6</t>
  </si>
  <si>
    <t>Herderstraße 29</t>
  </si>
  <si>
    <t>Uetersener Straße 8</t>
  </si>
  <si>
    <t>Heidgraben</t>
  </si>
  <si>
    <t>Achter de Weiden 10</t>
  </si>
  <si>
    <t>Johanniter-Kinderhaus II</t>
  </si>
  <si>
    <t>Ricarda-Huch-Str. 13</t>
  </si>
  <si>
    <t>Kindertagesstätte Hasenbusch</t>
  </si>
  <si>
    <t>Anne-Frank-Str. 1</t>
  </si>
  <si>
    <t>Waldkindergarten  "Wurzelkinder"</t>
  </si>
  <si>
    <t>Schulstraße 12</t>
  </si>
  <si>
    <t>AWO-Kindertagesstätte "Von-Suttner-Str."</t>
  </si>
  <si>
    <t>Von-Suttner-Str. 32</t>
  </si>
  <si>
    <t>Seeth-Ekholt</t>
  </si>
  <si>
    <t>Johanniter-Kindergarten</t>
  </si>
  <si>
    <t>Quickborner Sraße 99</t>
  </si>
  <si>
    <t>Borstel-Hohenraden</t>
  </si>
  <si>
    <t>Schulweg 3</t>
  </si>
  <si>
    <t>Bokholt-Hanredder</t>
  </si>
  <si>
    <t xml:space="preserve">Ev. Kindertagesstätte "Arche Noah" </t>
  </si>
  <si>
    <t>An der Bahn 8</t>
  </si>
  <si>
    <t>Kindertagesstätte "Die Lütten"</t>
  </si>
  <si>
    <t>Ramskamp 64 b</t>
  </si>
  <si>
    <t>Wabe e.V. Kita Bismarckstraße</t>
  </si>
  <si>
    <t>Bismarckstraße 12</t>
  </si>
  <si>
    <t>Fröbel-Kindergarten "An der Raa"</t>
  </si>
  <si>
    <t>Hogenkamp 63</t>
  </si>
  <si>
    <t>Fröbel-Kindergarten</t>
  </si>
  <si>
    <t>Von-Linne- Straße 14</t>
  </si>
  <si>
    <t>Wabe e.V. Kita Kellerstraße</t>
  </si>
  <si>
    <t>Wabe e.V. Kita Pommernstraße</t>
  </si>
  <si>
    <t>Pommernstraße</t>
  </si>
  <si>
    <t>Kita " Mini-Forscher "</t>
  </si>
  <si>
    <t>Prisdorfer Str. 72</t>
  </si>
  <si>
    <t>DRK-Kita "Räuberhöhle</t>
  </si>
  <si>
    <t>Schulstr. 6</t>
  </si>
  <si>
    <t>Ev. Kindertagesstätte Regenbogen</t>
  </si>
  <si>
    <t>Kindergarten der Gemeinde Halstenbek</t>
  </si>
  <si>
    <t>Einrichtung_Anzeige</t>
  </si>
  <si>
    <t>&lt;  notweniger Aufwand/doppelter Haushalt</t>
  </si>
  <si>
    <t>Anschrift</t>
  </si>
  <si>
    <t>1.</t>
  </si>
  <si>
    <t>2.</t>
  </si>
  <si>
    <t>3.</t>
  </si>
  <si>
    <t>Name des Kindes</t>
  </si>
  <si>
    <t>Im Auftrag</t>
  </si>
  <si>
    <t xml:space="preserve">Berechnung Ihres Antrags auf Ermäßigung des Kostenbeitrages für die Betreuung in einer Kindertageseinrichtung für </t>
  </si>
  <si>
    <t>Befristung der Berechnung</t>
  </si>
  <si>
    <t>XXXXX Name</t>
  </si>
  <si>
    <t xml:space="preserve">Ermäßigung des Kostenbeitrages für die Betreuung von </t>
  </si>
  <si>
    <t>Name des Antragstellers</t>
  </si>
  <si>
    <t xml:space="preserve"> </t>
  </si>
  <si>
    <t>Elmshorn,den</t>
  </si>
  <si>
    <t>Az.:</t>
  </si>
  <si>
    <t>ê</t>
  </si>
  <si>
    <t>XXXXX   Postanschrift XXXXX</t>
  </si>
  <si>
    <t xml:space="preserve">XX ORT XX, den </t>
  </si>
  <si>
    <t>Ihr allg. Az./FD-Nr. o.ä.</t>
  </si>
  <si>
    <t>allg. AZ. FD Nr. o.ä.</t>
  </si>
  <si>
    <t>Summe der sonstigen Belastungen</t>
  </si>
  <si>
    <t>max. Anerkennung 10 % des Netto als vertretbare Obergrenze</t>
  </si>
  <si>
    <t>Für Berechnung 10 % vom Nettoerwerbseinkommen /Anerkennung sonstige Belastungen</t>
  </si>
  <si>
    <t xml:space="preserve">10% vom Einkommen </t>
  </si>
  <si>
    <t>Öffnungszeiten: XXXXXXXXXXXXXXXXXXXXXXXXXXXXX</t>
  </si>
  <si>
    <t>XXXX Ihre  Postanschrift XXXXXX</t>
  </si>
  <si>
    <t>B. Bedarfssatz (Einkommensgrenze gem. § 90 SGB VIII i.V.m. §§ 85 ff SGB XII)</t>
  </si>
  <si>
    <t>Kindergarten Heidgraben</t>
  </si>
  <si>
    <t>Keine Eintragung von PartnerInnen die "Nichtelternteil mit Einkommen" sind"</t>
  </si>
  <si>
    <t>Saarlandstraße 4 - 6</t>
  </si>
  <si>
    <t>Wittekstraße 64</t>
  </si>
  <si>
    <t>&lt; Einkommen aus selbständiger Tätigkeit Netto</t>
  </si>
  <si>
    <t>Kindertagesstätte Heideweg der Lebenshilfe</t>
  </si>
  <si>
    <t>Appen-Etz</t>
  </si>
  <si>
    <t>Grund der Befristung</t>
  </si>
  <si>
    <t>zuzüglich ggf. Kinderbetreuungskosten von anderen Stellen</t>
  </si>
  <si>
    <t>DRK Zukunftskindergarten</t>
  </si>
  <si>
    <t>Köllner Chaussee</t>
  </si>
  <si>
    <t>Kölln-Reisiek</t>
  </si>
  <si>
    <t>Kita Biene Sonnenstrahl</t>
  </si>
  <si>
    <t>Lindenallee 73</t>
  </si>
  <si>
    <t>An der Raa 12</t>
  </si>
  <si>
    <t>Saarlandstraße Kindergarten</t>
  </si>
  <si>
    <t>Johanniter-Kinderhaus Kleine Wilde</t>
  </si>
  <si>
    <t>Johann-Rist-Kehre 85</t>
  </si>
  <si>
    <t xml:space="preserve">     mensteuernachzahlungen, 3% der freiwilligen
     Versicherungen bei Bezug Lohnersatz-      
     leistungen</t>
  </si>
  <si>
    <t xml:space="preserve">   Kapitalvermögen, Vermietung, 
   Verpachtung, Rente, Mini-Job)</t>
  </si>
  <si>
    <t>Höchstbetrag (0%)</t>
  </si>
  <si>
    <t>Kehrwieder 5</t>
  </si>
  <si>
    <t>Nettelkroog 1</t>
  </si>
  <si>
    <t>Seite 2</t>
  </si>
  <si>
    <t>Kronkamp 4</t>
  </si>
  <si>
    <t>Johanniter Kindertagesstätte Fuchsbau</t>
  </si>
  <si>
    <t>Birkenallee 31</t>
  </si>
  <si>
    <t>Bickbargen 105</t>
  </si>
  <si>
    <t>Kita Holzhüpfer</t>
  </si>
  <si>
    <t>Eidelststedter Weg 12</t>
  </si>
  <si>
    <t>Grotenkamp 1 a</t>
  </si>
  <si>
    <t>Kirchenstr. 1</t>
  </si>
  <si>
    <t>Fritz-Reuter-Str. 25</t>
  </si>
  <si>
    <t>EV. Kindergarten der Stiftskirche</t>
  </si>
  <si>
    <t>Kindergarten "Lütte Prisdörper"</t>
  </si>
  <si>
    <t>Hudenbarg 5</t>
  </si>
  <si>
    <t xml:space="preserve">Öffnungszeiten: </t>
  </si>
  <si>
    <t>Höchstbetrag (50%)</t>
  </si>
  <si>
    <t>Überhang Kreis 50%</t>
  </si>
  <si>
    <t>Kita Sonnensegler</t>
  </si>
  <si>
    <t>Freie Kita Quickborn</t>
  </si>
  <si>
    <t>Feldbehnstraße 55</t>
  </si>
  <si>
    <t>Ev.-luth. Kindertagesstätte Elb-Arche</t>
  </si>
  <si>
    <t>AWO-Kindertagesstätte "Renate Palm"</t>
  </si>
  <si>
    <t>AWO Kindertagesstätte "Dolli-Einstein-Haus"</t>
  </si>
  <si>
    <t>Aschhooptwiete 23a</t>
  </si>
  <si>
    <t>AWO Kindertagesstätte "Pfiffikus"</t>
  </si>
  <si>
    <t>AWO Kindertagesstätte "Traumland"</t>
  </si>
  <si>
    <t>Sandkamp 2</t>
  </si>
  <si>
    <t>Ev. Kindertagesstätte der Lutherkirchengemeinde</t>
  </si>
  <si>
    <t>Ev. Kindergarten "Bunte Grashüpfer"</t>
  </si>
  <si>
    <t>Ev. Kindertagesstätte Heilig-Geist</t>
  </si>
  <si>
    <t>Flensburger Str. 1 a</t>
  </si>
  <si>
    <t>Ev. Luth. Kindertagesstätte "Die Senfkörner"</t>
  </si>
  <si>
    <t>Ev. Krippe Waldenau "Die Kirchenmäuse"</t>
  </si>
  <si>
    <t>Kath. Kindertagesstätte St. Michael</t>
  </si>
  <si>
    <t>Kita Waldstraße e. V.</t>
  </si>
  <si>
    <t>Schulenhörn 40</t>
  </si>
  <si>
    <t>Bauspielplatz</t>
  </si>
  <si>
    <t>Am Hafen 3 a</t>
  </si>
  <si>
    <t>Dingstätte 45a- 47</t>
  </si>
  <si>
    <t>Kindertagesstätte der Lebenshilfe gGmbH "Wittekstraße"</t>
  </si>
  <si>
    <t>Richard-Köhn-Straße 1 a</t>
  </si>
  <si>
    <t>Waldkinder e. V.</t>
  </si>
  <si>
    <t>Fahltsweide 10 a</t>
  </si>
  <si>
    <t>Wabe e. V., Kita Parkstadt</t>
  </si>
  <si>
    <t>Kita "Lütte Lüüd"</t>
  </si>
  <si>
    <t>DRK Bewegungskindergarten</t>
  </si>
  <si>
    <t>Hauptstraße 79a</t>
  </si>
  <si>
    <t>ASB Kindergarten Hula Hopp</t>
  </si>
  <si>
    <t>Dohrmannweg 4b</t>
  </si>
  <si>
    <t>Naturkindergarten Moorhof</t>
  </si>
  <si>
    <t>Am Moorhof 97</t>
  </si>
  <si>
    <t>Wöchentliche
 Betreuungsstunden</t>
  </si>
  <si>
    <t>Hort mit 8 Stunden Ferienzeit</t>
  </si>
  <si>
    <t>Mehrbedarf Warmwasseraufbereitung</t>
  </si>
  <si>
    <t>Ehegatte/Lebenspartner</t>
  </si>
  <si>
    <t>ü 18</t>
  </si>
  <si>
    <t>14 - 17</t>
  </si>
  <si>
    <t>6 - 13</t>
  </si>
  <si>
    <t>0 - 5</t>
  </si>
  <si>
    <t>Regelsatz nach Alter</t>
  </si>
  <si>
    <t>auf 0,50 € bzw. volle € aufgerundet           &gt;</t>
  </si>
  <si>
    <t>0% des Einkommensüberhanges              &gt;</t>
  </si>
  <si>
    <t>50% des Einkommensüberhanges              &gt;</t>
  </si>
  <si>
    <t>Differenz</t>
  </si>
  <si>
    <t>Unterschiedsbetrag zwischen 60 % und 55 % des Einkommensüberhanges</t>
  </si>
  <si>
    <t>Mehrbedarf Schwangerschaft</t>
  </si>
  <si>
    <t>Begrenzung auf 100% des Eckregelsatzes</t>
  </si>
  <si>
    <t>Hilfsfelder zur Ermittlung des Freibetrages für Alleinerziehende</t>
  </si>
  <si>
    <t>Hilfsfelder zur Ermittlung der Freibeträge</t>
  </si>
  <si>
    <t>Zumutbare Kostenbeiträge von weniger als fünf Euro werden in Anlehnung an die Kleinbetragsgrenzenverordnung auf 0,00 € abgerundet.</t>
  </si>
  <si>
    <t xml:space="preserve">&lt; </t>
  </si>
  <si>
    <t>&lt; ALG I, Rente, Unterhaltsgeld von der Arbeits- 
  agentur, BAföG(ggf. anteilige Anrechnung)</t>
  </si>
  <si>
    <t>Gesamtbedarf &gt;</t>
  </si>
  <si>
    <t>&lt;  Arbeitsmittel</t>
  </si>
  <si>
    <t>&lt;  Betreuungskosten für weitere Kinder</t>
  </si>
  <si>
    <t>&lt; Verkehrsmittel od. km-Pauschale von mtl. 5,20 €</t>
  </si>
  <si>
    <t xml:space="preserve">&lt;  Gewerkschaftsbeiträge </t>
  </si>
  <si>
    <t>&lt;  Sonstiges z.B.Unterhaltszahlungen,Einkom-</t>
  </si>
  <si>
    <t xml:space="preserve">ASB-Kindertagesstätte </t>
  </si>
  <si>
    <t>Fruchtkorb der Josua Gemeinde</t>
  </si>
  <si>
    <t>Osterbrooksweg 36</t>
  </si>
  <si>
    <t>Kita der Stephanskirchengemeinde</t>
  </si>
  <si>
    <t>Lütt Hütt</t>
  </si>
  <si>
    <t>Zeppelinstraße 9</t>
  </si>
  <si>
    <t>Kita AWO Nordlicht</t>
  </si>
  <si>
    <t>Tornesch, AWO-Kita Seepferdchen, Am Seepferdchen 1</t>
  </si>
  <si>
    <t>AWO-Kita Seepferdchen</t>
  </si>
  <si>
    <t>Am Seepferdchen 1</t>
  </si>
  <si>
    <t xml:space="preserve">Düsterlohe 38 </t>
  </si>
  <si>
    <t>Hetlinger Naturkinder e.V.</t>
  </si>
  <si>
    <t>Cranz 37b</t>
  </si>
  <si>
    <t>DRK-Kita Hainbuchenstieg</t>
  </si>
  <si>
    <t>Hainbuchenstieg 2</t>
  </si>
  <si>
    <t>Krippenhaus der Gemeinde Halstenbek</t>
  </si>
  <si>
    <t>Holstenstraße 28</t>
  </si>
  <si>
    <t>Langeln</t>
  </si>
  <si>
    <t>Dorfstraße 22</t>
  </si>
  <si>
    <t>Johanniter-Kita Langeln</t>
  </si>
  <si>
    <t>Höchstbetrag (25%)</t>
  </si>
  <si>
    <t>25% des Einkommensüberhanges              &gt;</t>
  </si>
  <si>
    <t xml:space="preserve">   Fahrtkosten zur Arbeitsstätte (öffentliche</t>
  </si>
  <si>
    <t>KdU</t>
  </si>
  <si>
    <t>0/1</t>
  </si>
  <si>
    <t>1/2</t>
  </si>
  <si>
    <t>2/3</t>
  </si>
  <si>
    <t>3/4</t>
  </si>
  <si>
    <t>4/5</t>
  </si>
  <si>
    <t xml:space="preserve"> ++ </t>
  </si>
  <si>
    <t>5/6</t>
  </si>
  <si>
    <t>6/7</t>
  </si>
  <si>
    <t>7/8</t>
  </si>
  <si>
    <t>8/9</t>
  </si>
  <si>
    <t>Diff. (+)</t>
  </si>
  <si>
    <t>RBS 1 ab 01.01.:</t>
  </si>
  <si>
    <t>gem. § 85 I Nr. 3</t>
  </si>
  <si>
    <t>Ev. Luth. Kita Löwenzahn</t>
  </si>
  <si>
    <t>Waldkindergarten Heist - Wurzelkinder e.V.</t>
  </si>
  <si>
    <t>Schlackenweg 1</t>
  </si>
  <si>
    <t>&lt; Unterhalt / Unterhaltsvorschuss</t>
  </si>
  <si>
    <t>&lt; Kindergeld</t>
  </si>
  <si>
    <t xml:space="preserve"> Name :</t>
  </si>
  <si>
    <t xml:space="preserve"> Anrede :</t>
  </si>
  <si>
    <t xml:space="preserve"> Straße :</t>
  </si>
  <si>
    <t xml:space="preserve"> Wohnort :</t>
  </si>
  <si>
    <t>Heinrich-Hertz-Str. 24</t>
  </si>
  <si>
    <t xml:space="preserve">davon 25% als angemessen zuzumuten = max. Kostenbeitrag </t>
  </si>
  <si>
    <t>maximaler mtl. Kostenbeitrag  - bei 25% -  insgesamt</t>
  </si>
  <si>
    <t>Ev. Johanniter-Kindergarten Meeresbande</t>
  </si>
  <si>
    <t>Lohacker 40</t>
  </si>
  <si>
    <t xml:space="preserve">AWO-Kindertagesstätte "Rissener Straße" </t>
  </si>
  <si>
    <t>Rissener Str. 99-101</t>
  </si>
  <si>
    <t>Kalenderjahr 2025</t>
  </si>
  <si>
    <t xml:space="preserve"> Antragstellerin / Antragsteller</t>
  </si>
  <si>
    <r>
      <t xml:space="preserve">  </t>
    </r>
    <r>
      <rPr>
        <b/>
        <sz val="11"/>
        <color theme="1"/>
        <rFont val="Arial"/>
        <family val="2"/>
      </rPr>
      <t>ohne</t>
    </r>
    <r>
      <rPr>
        <sz val="11"/>
        <color theme="1"/>
        <rFont val="Arial"/>
        <family val="2"/>
      </rPr>
      <t xml:space="preserve"> Heizung und Strom</t>
    </r>
  </si>
  <si>
    <t>2023 + 2024</t>
  </si>
  <si>
    <t>für 2025</t>
  </si>
  <si>
    <r>
      <rPr>
        <b/>
        <u/>
        <sz val="8.5"/>
        <color theme="0"/>
        <rFont val="Arial"/>
        <family val="2"/>
      </rPr>
      <t>Hinweis:</t>
    </r>
    <r>
      <rPr>
        <sz val="8.5"/>
        <color theme="0"/>
        <rFont val="Arial"/>
        <family val="2"/>
      </rPr>
      <t xml:space="preserve"> Die Entlastung (25%-iger Einsatz des Einkommens) nach § 7 Abs. 3 KiTaG wird vsl. zum 31.07.2024 auslaufen.</t>
    </r>
  </si>
  <si>
    <t xml:space="preserve">davon als angemessen zuzumuten = max. Kostenbeitrag </t>
  </si>
  <si>
    <t>maximaler mtl. Kostenbeitrag  -  insgesamt</t>
  </si>
  <si>
    <r>
      <t xml:space="preserve">€   </t>
    </r>
    <r>
      <rPr>
        <b/>
        <sz val="8"/>
        <color theme="0"/>
        <rFont val="Arial"/>
        <family val="2"/>
      </rPr>
      <t>(01.01. - 31.07.2024)</t>
    </r>
  </si>
  <si>
    <t>Heizkosten</t>
  </si>
  <si>
    <t>Familienzuschlag /</t>
  </si>
  <si>
    <t>Personen im Haushalt</t>
  </si>
  <si>
    <t>Pauschale</t>
  </si>
  <si>
    <t>m²</t>
  </si>
  <si>
    <r>
      <t xml:space="preserve">x2 </t>
    </r>
    <r>
      <rPr>
        <b/>
        <sz val="9"/>
        <color theme="0"/>
        <rFont val="Arial"/>
        <family val="2"/>
      </rPr>
      <t>gem. § 85 I Nr. 1</t>
    </r>
  </si>
  <si>
    <r>
      <t xml:space="preserve">FZ </t>
    </r>
    <r>
      <rPr>
        <b/>
        <sz val="10"/>
        <color theme="0"/>
        <rFont val="Arial"/>
        <family val="2"/>
      </rPr>
      <t>(70% von RBS 1)</t>
    </r>
  </si>
  <si>
    <t xml:space="preserve"> für die Betreuung in der Kindertagespflege</t>
  </si>
  <si>
    <t>Kindertagespflege</t>
  </si>
  <si>
    <t>Kinder, die in Kindertagespflege betreut werden</t>
  </si>
  <si>
    <t>bei Kindern ggf. Angabe Tagespflegebetreuung oder Kita</t>
  </si>
  <si>
    <t>D. Berechnung Kostenbeitrag</t>
  </si>
  <si>
    <t>Betreuungsstd./
Woche</t>
  </si>
  <si>
    <t>x Beitrag Ele 5,66 € oder Krippe 5,80 €</t>
  </si>
  <si>
    <t>Kostenbeitrag insgesamt</t>
  </si>
  <si>
    <t>Alternativ</t>
  </si>
  <si>
    <t>ggf. abweichender Betrag</t>
  </si>
  <si>
    <t>verbleibender Kostenbeitrag =</t>
  </si>
  <si>
    <t>E. Festsetzung des zumutbaren Kostenbeitrages</t>
  </si>
  <si>
    <r>
      <t>zumutbarer Kostenbeitrag nach C. übersteigt den errechneten Kostenbeitrag nach D  =</t>
    </r>
    <r>
      <rPr>
        <b/>
        <sz val="11"/>
        <rFont val="Arial"/>
        <family val="2"/>
      </rPr>
      <t xml:space="preserve">Vollzahler
= Kostenbeitrag </t>
    </r>
    <r>
      <rPr>
        <sz val="10"/>
        <rFont val="Arial"/>
        <family val="2"/>
      </rPr>
      <t>(zzgl. ggf. 40 € für Essen)</t>
    </r>
  </si>
  <si>
    <t>berechneter Kostenbeitrag nach D ermäßigt
   01.01. - 31.07.2024</t>
  </si>
  <si>
    <t>berechneter Kostenbeitrag nach D ermäßigt   
ab 01.08.2024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</si>
</sst>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0.00\ &quot;€&quot;;[Red]\-#,##0.00\ &quot;€&quot;"/>
    <numFmt numFmtId="44" formatCode="_-* #,##0.00\ &quot;€&quot;_-;\-* #,##0.00\ &quot;€&quot;_-;_-* &quot;-&quot;??\ &quot;€&quot;_-;_-@_-"/>
    <numFmt numFmtId="164" formatCode="_-* #,##0.00\ &quot;DM&quot;_-;\-* #,##0.00\ &quot;DM&quot;_-;_-* &quot;-&quot;??\ &quot;DM&quot;_-;_-@_-"/>
    <numFmt numFmtId="165" formatCode="0.00_)"/>
    <numFmt numFmtId="166" formatCode="#,##0.00\ &quot;DM&quot;"/>
    <numFmt numFmtId="167" formatCode="0.00\ \€"/>
    <numFmt numFmtId="168" formatCode="dd/mm/yy"/>
    <numFmt numFmtId="169" formatCode="h:mm:ss"/>
    <numFmt numFmtId="170" formatCode="#,##0.00_ ;\-#,##0.00\ "/>
    <numFmt numFmtId="171" formatCode="_-* #,##0.00\ [$€-407]_-;\-* #,##0.00\ [$€-407]_-;_-* &quot;-&quot;??\ [$€-407]_-;_-@_-"/>
    <numFmt numFmtId="172" formatCode="#,##0.00\ &quot;€&quot;"/>
  </numFmts>
  <fonts count="96">
    <font>
      <sz val="10"/>
      <name val="Arial"/>
    </font>
    <font>
      <sz val="11"/>
      <color theme="1"/>
      <name val="Calibri"/>
      <family val="2"/>
      <scheme val="minor"/>
    </font>
    <font>
      <b/>
      <sz val="10"/>
      <name val="Arial"/>
      <family val="2"/>
    </font>
    <font>
      <sz val="10"/>
      <name val="Arial"/>
      <family val="2"/>
    </font>
    <font>
      <sz val="12"/>
      <name val="Helv"/>
    </font>
    <font>
      <b/>
      <sz val="10"/>
      <name val="Garmond (W1)"/>
    </font>
    <font>
      <b/>
      <sz val="10"/>
      <name val="Arial"/>
      <family val="2"/>
    </font>
    <font>
      <b/>
      <sz val="11"/>
      <name val="Arial"/>
      <family val="2"/>
    </font>
    <font>
      <b/>
      <sz val="12"/>
      <name val="Arial"/>
      <family val="2"/>
    </font>
    <font>
      <sz val="8"/>
      <color indexed="81"/>
      <name val="Tahoma"/>
      <family val="2"/>
    </font>
    <font>
      <sz val="12"/>
      <name val="Arial (W1)"/>
      <family val="2"/>
    </font>
    <font>
      <b/>
      <sz val="12"/>
      <name val="Arial (W1)"/>
      <family val="2"/>
    </font>
    <font>
      <b/>
      <sz val="10"/>
      <name val="Arial (W1)"/>
      <family val="2"/>
    </font>
    <font>
      <sz val="10"/>
      <name val="Arial (W1)"/>
      <family val="2"/>
    </font>
    <font>
      <b/>
      <sz val="12"/>
      <color indexed="8"/>
      <name val="Arial (W1)"/>
      <family val="2"/>
    </font>
    <font>
      <b/>
      <sz val="8"/>
      <name val="Arial (W1)"/>
      <family val="2"/>
    </font>
    <font>
      <sz val="12"/>
      <name val="Arial"/>
      <family val="2"/>
    </font>
    <font>
      <b/>
      <i/>
      <u/>
      <sz val="11"/>
      <name val="Arial (W1)"/>
      <family val="2"/>
    </font>
    <font>
      <b/>
      <sz val="20"/>
      <name val="Arial"/>
      <family val="2"/>
    </font>
    <font>
      <sz val="9"/>
      <name val="Arial"/>
      <family val="2"/>
    </font>
    <font>
      <sz val="9"/>
      <color indexed="81"/>
      <name val="Tahoma"/>
      <family val="2"/>
    </font>
    <font>
      <b/>
      <sz val="9"/>
      <color indexed="81"/>
      <name val="Tahoma"/>
      <family val="2"/>
    </font>
    <font>
      <u/>
      <sz val="10"/>
      <color theme="10"/>
      <name val="Arial"/>
      <family val="2"/>
    </font>
    <font>
      <u/>
      <sz val="9"/>
      <color indexed="81"/>
      <name val="Tahoma"/>
      <family val="2"/>
    </font>
    <font>
      <sz val="10"/>
      <color rgb="FF000000"/>
      <name val="Arial"/>
      <family val="2"/>
    </font>
    <font>
      <b/>
      <u/>
      <sz val="10"/>
      <name val="Arial (W1)"/>
      <family val="2"/>
    </font>
    <font>
      <b/>
      <u/>
      <sz val="8"/>
      <name val="Arial (W1)"/>
      <family val="2"/>
    </font>
    <font>
      <sz val="10"/>
      <name val="Arial (W1)"/>
    </font>
    <font>
      <sz val="10"/>
      <color theme="1"/>
      <name val="Arial"/>
      <family val="2"/>
    </font>
    <font>
      <b/>
      <sz val="12"/>
      <color rgb="FFFF0000"/>
      <name val="Arial (W1)"/>
      <family val="2"/>
    </font>
    <font>
      <b/>
      <sz val="11"/>
      <name val="Arial (W1)"/>
      <family val="2"/>
    </font>
    <font>
      <b/>
      <sz val="14"/>
      <name val="Arial (W1)"/>
      <family val="2"/>
    </font>
    <font>
      <sz val="10"/>
      <color indexed="8"/>
      <name val="Arial (W1)"/>
      <family val="2"/>
    </font>
    <font>
      <sz val="26"/>
      <name val="Arial"/>
      <family val="2"/>
    </font>
    <font>
      <i/>
      <sz val="26"/>
      <name val="Arial"/>
      <family val="2"/>
    </font>
    <font>
      <sz val="9"/>
      <color indexed="81"/>
      <name val="Segoe UI"/>
      <family val="2"/>
    </font>
    <font>
      <sz val="12"/>
      <color theme="1"/>
      <name val="Garmond (W1)"/>
      <family val="1"/>
    </font>
    <font>
      <b/>
      <sz val="11"/>
      <color theme="1"/>
      <name val="Arial"/>
      <family val="2"/>
    </font>
    <font>
      <sz val="12"/>
      <color theme="1"/>
      <name val="Arial"/>
      <family val="2"/>
    </font>
    <font>
      <sz val="12"/>
      <color theme="1"/>
      <name val="Wingdings"/>
      <charset val="2"/>
    </font>
    <font>
      <sz val="11"/>
      <color theme="1"/>
      <name val="Garmond (W1)"/>
    </font>
    <font>
      <sz val="12"/>
      <color theme="1"/>
      <name val="Arial Narrow"/>
      <family val="2"/>
    </font>
    <font>
      <sz val="7"/>
      <color theme="1"/>
      <name val="Arial Narrow"/>
      <family val="2"/>
    </font>
    <font>
      <sz val="10"/>
      <color theme="1"/>
      <name val="Arial Narrow"/>
      <family val="2"/>
    </font>
    <font>
      <b/>
      <sz val="10"/>
      <color theme="1"/>
      <name val="Arial"/>
      <family val="2"/>
    </font>
    <font>
      <b/>
      <sz val="10"/>
      <color theme="1"/>
      <name val="Garmond (W1)"/>
    </font>
    <font>
      <sz val="10"/>
      <color theme="1"/>
      <name val="Garmond (W1)"/>
    </font>
    <font>
      <u/>
      <sz val="10"/>
      <color theme="1"/>
      <name val="Arial"/>
      <family val="2"/>
    </font>
    <font>
      <sz val="10"/>
      <color theme="1"/>
      <name val="Arial (W1)"/>
      <family val="2"/>
    </font>
    <font>
      <sz val="10"/>
      <color theme="1"/>
      <name val="Wingdings"/>
      <charset val="2"/>
    </font>
    <font>
      <sz val="8"/>
      <color theme="1"/>
      <name val="Arial"/>
      <family val="2"/>
    </font>
    <font>
      <b/>
      <sz val="11"/>
      <color theme="1"/>
      <name val="Garmond (W1)"/>
      <family val="1"/>
    </font>
    <font>
      <b/>
      <sz val="14"/>
      <color theme="1"/>
      <name val="Garmond (W1)"/>
    </font>
    <font>
      <b/>
      <sz val="14"/>
      <color theme="1"/>
      <name val="Garmond (W1)"/>
      <family val="1"/>
    </font>
    <font>
      <sz val="10"/>
      <color theme="1"/>
      <name val="Arial (W1)"/>
    </font>
    <font>
      <b/>
      <u/>
      <sz val="9"/>
      <color indexed="81"/>
      <name val="Segoe UI"/>
      <family val="2"/>
    </font>
    <font>
      <sz val="10"/>
      <color theme="0"/>
      <name val="Arial"/>
      <family val="2"/>
    </font>
    <font>
      <sz val="11"/>
      <color theme="0"/>
      <name val="Arial"/>
      <family val="2"/>
    </font>
    <font>
      <sz val="12"/>
      <color theme="0"/>
      <name val="Garmond (W1)"/>
      <family val="1"/>
    </font>
    <font>
      <b/>
      <sz val="11"/>
      <color theme="0"/>
      <name val="Arial"/>
      <family val="2"/>
    </font>
    <font>
      <b/>
      <sz val="10"/>
      <color theme="0"/>
      <name val="Arial"/>
      <family val="2"/>
    </font>
    <font>
      <b/>
      <sz val="10"/>
      <color theme="0"/>
      <name val="Garmond (W1)"/>
      <family val="1"/>
    </font>
    <font>
      <sz val="11"/>
      <color theme="1"/>
      <name val="Arial (W1)"/>
      <family val="2"/>
    </font>
    <font>
      <b/>
      <sz val="12"/>
      <color theme="0"/>
      <name val="Arial"/>
      <family val="2"/>
    </font>
    <font>
      <sz val="11"/>
      <color theme="1"/>
      <name val="Arial"/>
      <family val="2"/>
    </font>
    <font>
      <b/>
      <sz val="8"/>
      <color theme="1"/>
      <name val="Arial"/>
      <family val="2"/>
    </font>
    <font>
      <b/>
      <sz val="12"/>
      <color theme="1"/>
      <name val="Arial"/>
      <family val="2"/>
    </font>
    <font>
      <b/>
      <i/>
      <sz val="11"/>
      <color theme="1"/>
      <name val="Arial"/>
      <family val="2"/>
    </font>
    <font>
      <b/>
      <sz val="9"/>
      <color theme="1"/>
      <name val="Arial"/>
      <family val="2"/>
    </font>
    <font>
      <sz val="9"/>
      <color theme="1"/>
      <name val="Arial"/>
      <family val="2"/>
    </font>
    <font>
      <sz val="8.5"/>
      <color theme="1"/>
      <name val="Arial"/>
      <family val="2"/>
    </font>
    <font>
      <b/>
      <sz val="8.5"/>
      <color theme="1"/>
      <name val="Arial"/>
      <family val="2"/>
    </font>
    <font>
      <sz val="8.5"/>
      <color theme="1"/>
      <name val="Garmond (W1)"/>
    </font>
    <font>
      <sz val="8.5"/>
      <color theme="1"/>
      <name val="Garmond (W1)"/>
      <family val="1"/>
    </font>
    <font>
      <sz val="7.5"/>
      <color theme="1"/>
      <name val="Arial Narrow"/>
      <family val="2"/>
    </font>
    <font>
      <sz val="11"/>
      <color theme="1"/>
      <name val="Arial Narrow"/>
      <family val="2"/>
    </font>
    <font>
      <b/>
      <sz val="11"/>
      <color theme="1"/>
      <name val="Arial Narrow"/>
      <family val="2"/>
    </font>
    <font>
      <sz val="6"/>
      <color theme="1"/>
      <name val="Arial"/>
      <family val="2"/>
    </font>
    <font>
      <b/>
      <u/>
      <sz val="12"/>
      <color theme="1"/>
      <name val="Arial Narrow"/>
      <family val="2"/>
    </font>
    <font>
      <b/>
      <sz val="12"/>
      <color theme="1"/>
      <name val="Arial Narrow"/>
      <family val="2"/>
    </font>
    <font>
      <sz val="8.5"/>
      <color theme="1"/>
      <name val="Arial Narrow"/>
      <family val="2"/>
    </font>
    <font>
      <sz val="9"/>
      <color theme="1"/>
      <name val="Arial Narrow"/>
      <family val="2"/>
    </font>
    <font>
      <u/>
      <sz val="10"/>
      <color theme="1"/>
      <name val="Arial Narrow"/>
      <family val="2"/>
    </font>
    <font>
      <b/>
      <sz val="12"/>
      <color theme="1"/>
      <name val="Arial (W1)"/>
      <family val="2"/>
    </font>
    <font>
      <b/>
      <sz val="8"/>
      <color theme="0"/>
      <name val="Arial"/>
      <family val="2"/>
    </font>
    <font>
      <b/>
      <sz val="11"/>
      <color theme="0"/>
      <name val="Garmond (W1)"/>
      <family val="1"/>
    </font>
    <font>
      <sz val="10"/>
      <color theme="0"/>
      <name val="Wingdings"/>
      <charset val="2"/>
    </font>
    <font>
      <sz val="8.5"/>
      <color theme="0"/>
      <name val="Arial"/>
      <family val="2"/>
    </font>
    <font>
      <b/>
      <u/>
      <sz val="8.5"/>
      <color theme="0"/>
      <name val="Arial"/>
      <family val="2"/>
    </font>
    <font>
      <b/>
      <sz val="11"/>
      <color theme="0"/>
      <name val="Garmond (W1)"/>
    </font>
    <font>
      <sz val="7"/>
      <color theme="0"/>
      <name val="Arial"/>
      <family val="2"/>
    </font>
    <font>
      <b/>
      <u/>
      <sz val="9"/>
      <color theme="0"/>
      <name val="Arial"/>
      <family val="2"/>
    </font>
    <font>
      <sz val="9"/>
      <color theme="0"/>
      <name val="Arial"/>
      <family val="2"/>
    </font>
    <font>
      <sz val="11"/>
      <color theme="0"/>
      <name val="Garmond (W1)"/>
    </font>
    <font>
      <b/>
      <sz val="9"/>
      <color theme="0"/>
      <name val="Arial"/>
      <family val="2"/>
    </font>
    <font>
      <sz val="11"/>
      <name val="Arial"/>
      <family val="2"/>
    </font>
  </fonts>
  <fills count="22">
    <fill>
      <patternFill patternType="none"/>
    </fill>
    <fill>
      <patternFill patternType="gray125"/>
    </fill>
    <fill>
      <patternFill patternType="solid">
        <fgColor indexed="40"/>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rgb="FFFFFF99"/>
        <bgColor indexed="64"/>
      </patternFill>
    </fill>
    <fill>
      <patternFill patternType="solid">
        <fgColor theme="8" tint="0.59999389629810485"/>
        <bgColor indexed="64"/>
      </patternFill>
    </fill>
    <fill>
      <patternFill patternType="solid">
        <fgColor indexed="22"/>
        <bgColor indexed="64"/>
      </patternFill>
    </fill>
    <fill>
      <patternFill patternType="solid">
        <fgColor rgb="FFCCFFCC"/>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indexed="13"/>
        <bgColor indexed="64"/>
      </patternFill>
    </fill>
    <fill>
      <patternFill patternType="solid">
        <fgColor rgb="FFFF0000"/>
        <bgColor indexed="64"/>
      </patternFill>
    </fill>
    <fill>
      <patternFill patternType="solid">
        <fgColor theme="0" tint="-0.14999847407452621"/>
        <bgColor indexed="64"/>
      </patternFill>
    </fill>
    <fill>
      <patternFill patternType="solid">
        <fgColor indexed="44"/>
        <bgColor indexed="64"/>
      </patternFill>
    </fill>
    <fill>
      <patternFill patternType="solid">
        <fgColor theme="0"/>
        <bgColor indexed="64"/>
      </patternFill>
    </fill>
    <fill>
      <patternFill patternType="solid">
        <fgColor rgb="FFFFFF00"/>
        <bgColor indexed="64"/>
      </patternFill>
    </fill>
  </fills>
  <borders count="99">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bottom style="thin">
        <color indexed="8"/>
      </bottom>
      <diagonal/>
    </border>
    <border>
      <left/>
      <right style="thin">
        <color indexed="8"/>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bottom style="thin">
        <color indexed="64"/>
      </bottom>
      <diagonal/>
    </border>
    <border>
      <left/>
      <right style="thin">
        <color indexed="8"/>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diagonal/>
    </border>
    <border>
      <left style="thin">
        <color indexed="64"/>
      </left>
      <right/>
      <top/>
      <bottom/>
      <diagonal/>
    </border>
    <border>
      <left style="thin">
        <color indexed="8"/>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top/>
      <bottom style="thin">
        <color indexed="8"/>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thin">
        <color indexed="8"/>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8"/>
      </top>
      <bottom/>
      <diagonal/>
    </border>
    <border>
      <left/>
      <right style="thin">
        <color indexed="64"/>
      </right>
      <top/>
      <bottom style="medium">
        <color indexed="8"/>
      </bottom>
      <diagonal/>
    </border>
    <border>
      <left style="medium">
        <color indexed="64"/>
      </left>
      <right/>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8"/>
      </right>
      <top style="thin">
        <color indexed="8"/>
      </top>
      <bottom style="thin">
        <color indexed="64"/>
      </bottom>
      <diagonal/>
    </border>
    <border>
      <left/>
      <right style="medium">
        <color indexed="64"/>
      </right>
      <top style="medium">
        <color indexed="64"/>
      </top>
      <bottom style="thin">
        <color indexed="64"/>
      </bottom>
      <diagonal/>
    </border>
    <border>
      <left style="thin">
        <color indexed="8"/>
      </left>
      <right/>
      <top style="thin">
        <color indexed="64"/>
      </top>
      <bottom/>
      <diagonal/>
    </border>
    <border>
      <left style="thin">
        <color indexed="8"/>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8"/>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medium">
        <color indexed="64"/>
      </left>
      <right style="medium">
        <color indexed="64"/>
      </right>
      <top style="medium">
        <color indexed="64"/>
      </top>
      <bottom/>
      <diagonal/>
    </border>
    <border>
      <left/>
      <right style="thin">
        <color indexed="8"/>
      </right>
      <top/>
      <bottom style="medium">
        <color indexed="64"/>
      </bottom>
      <diagonal/>
    </border>
    <border>
      <left style="thin">
        <color indexed="64"/>
      </left>
      <right/>
      <top style="thin">
        <color indexed="8"/>
      </top>
      <bottom style="thin">
        <color indexed="8"/>
      </bottom>
      <diagonal/>
    </border>
    <border>
      <left style="thin">
        <color indexed="64"/>
      </left>
      <right style="thin">
        <color indexed="64"/>
      </right>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8"/>
      </bottom>
      <diagonal/>
    </border>
    <border>
      <left/>
      <right style="thin">
        <color indexed="64"/>
      </right>
      <top style="thin">
        <color indexed="8"/>
      </top>
      <bottom style="thin">
        <color indexed="64"/>
      </bottom>
      <diagonal/>
    </border>
    <border>
      <left style="thin">
        <color indexed="64"/>
      </left>
      <right/>
      <top style="medium">
        <color indexed="64"/>
      </top>
      <bottom style="medium">
        <color indexed="8"/>
      </bottom>
      <diagonal/>
    </border>
  </borders>
  <cellStyleXfs count="8">
    <xf numFmtId="0" fontId="0" fillId="0" borderId="0"/>
    <xf numFmtId="0" fontId="4" fillId="0" borderId="0"/>
    <xf numFmtId="0" fontId="16" fillId="0" borderId="0"/>
    <xf numFmtId="164" fontId="3" fillId="0" borderId="0" applyFont="0" applyFill="0" applyBorder="0" applyAlignment="0" applyProtection="0"/>
    <xf numFmtId="0" fontId="22" fillId="0" borderId="0" applyNumberFormat="0" applyFill="0" applyBorder="0" applyAlignment="0" applyProtection="0"/>
    <xf numFmtId="0" fontId="3" fillId="0" borderId="0"/>
    <xf numFmtId="0" fontId="1" fillId="0" borderId="0"/>
    <xf numFmtId="44" fontId="1" fillId="0" borderId="0" applyFont="0" applyFill="0" applyBorder="0" applyAlignment="0" applyProtection="0"/>
  </cellStyleXfs>
  <cellXfs count="741">
    <xf numFmtId="0" fontId="0" fillId="0" borderId="0" xfId="0"/>
    <xf numFmtId="0" fontId="0" fillId="0" borderId="0" xfId="0" applyBorder="1"/>
    <xf numFmtId="0" fontId="10" fillId="0" borderId="0" xfId="1" applyFont="1"/>
    <xf numFmtId="0" fontId="16" fillId="0" borderId="0" xfId="2"/>
    <xf numFmtId="0" fontId="16" fillId="0" borderId="0" xfId="2" applyBorder="1"/>
    <xf numFmtId="0" fontId="17" fillId="5" borderId="15" xfId="2" applyFont="1" applyFill="1" applyBorder="1"/>
    <xf numFmtId="0" fontId="16" fillId="0" borderId="33" xfId="2" applyBorder="1"/>
    <xf numFmtId="0" fontId="16" fillId="0" borderId="62" xfId="2" applyBorder="1"/>
    <xf numFmtId="0" fontId="16" fillId="0" borderId="32" xfId="2" applyBorder="1"/>
    <xf numFmtId="0" fontId="16" fillId="0" borderId="57" xfId="2" applyBorder="1"/>
    <xf numFmtId="0" fontId="16" fillId="3" borderId="12" xfId="2" applyFill="1" applyBorder="1"/>
    <xf numFmtId="0" fontId="16" fillId="4" borderId="0" xfId="2" applyFill="1" applyBorder="1"/>
    <xf numFmtId="0" fontId="16" fillId="4" borderId="63" xfId="2" applyFill="1" applyBorder="1" applyAlignment="1">
      <alignment wrapText="1"/>
    </xf>
    <xf numFmtId="0" fontId="16" fillId="0" borderId="12" xfId="2" applyBorder="1"/>
    <xf numFmtId="167" fontId="16" fillId="0" borderId="12" xfId="2" applyNumberFormat="1" applyBorder="1"/>
    <xf numFmtId="167" fontId="16" fillId="4" borderId="0" xfId="2" applyNumberFormat="1" applyFill="1" applyBorder="1"/>
    <xf numFmtId="167" fontId="16" fillId="4" borderId="63" xfId="2" applyNumberFormat="1" applyFill="1" applyBorder="1"/>
    <xf numFmtId="0" fontId="16" fillId="4" borderId="63" xfId="2" applyFill="1" applyBorder="1"/>
    <xf numFmtId="0" fontId="16" fillId="0" borderId="59" xfId="2" applyBorder="1"/>
    <xf numFmtId="0" fontId="16" fillId="0" borderId="60" xfId="2" applyBorder="1"/>
    <xf numFmtId="0" fontId="16" fillId="3" borderId="12" xfId="2" applyFill="1" applyBorder="1" applyAlignment="1">
      <alignment wrapText="1"/>
    </xf>
    <xf numFmtId="0" fontId="0" fillId="6" borderId="62" xfId="0" applyFill="1" applyBorder="1"/>
    <xf numFmtId="0" fontId="0" fillId="6" borderId="60" xfId="0" applyFill="1" applyBorder="1"/>
    <xf numFmtId="167" fontId="8" fillId="6" borderId="53" xfId="0" applyNumberFormat="1" applyFont="1" applyFill="1" applyBorder="1"/>
    <xf numFmtId="0" fontId="0" fillId="0" borderId="62" xfId="0" applyBorder="1"/>
    <xf numFmtId="0" fontId="0" fillId="0" borderId="57" xfId="0" applyBorder="1"/>
    <xf numFmtId="167" fontId="6" fillId="0" borderId="12" xfId="0" applyNumberFormat="1" applyFont="1" applyBorder="1"/>
    <xf numFmtId="167" fontId="6" fillId="0" borderId="46" xfId="0" applyNumberFormat="1" applyFont="1" applyBorder="1"/>
    <xf numFmtId="2" fontId="0" fillId="6" borderId="33" xfId="0" applyNumberFormat="1" applyFill="1" applyBorder="1"/>
    <xf numFmtId="2" fontId="0" fillId="6" borderId="57" xfId="0" applyNumberFormat="1" applyFill="1" applyBorder="1"/>
    <xf numFmtId="0" fontId="0" fillId="6" borderId="32" xfId="0" applyFill="1" applyBorder="1"/>
    <xf numFmtId="0" fontId="0" fillId="6" borderId="63" xfId="0" applyFill="1" applyBorder="1"/>
    <xf numFmtId="0" fontId="0" fillId="6" borderId="57" xfId="0" applyFill="1" applyBorder="1"/>
    <xf numFmtId="2" fontId="0" fillId="6" borderId="63" xfId="0" applyNumberFormat="1" applyFill="1" applyBorder="1"/>
    <xf numFmtId="0" fontId="0" fillId="6" borderId="59" xfId="0" applyFill="1" applyBorder="1"/>
    <xf numFmtId="2" fontId="0" fillId="6" borderId="35" xfId="0" applyNumberFormat="1" applyFill="1" applyBorder="1"/>
    <xf numFmtId="0" fontId="0" fillId="6" borderId="15" xfId="0" applyFill="1" applyBorder="1"/>
    <xf numFmtId="0" fontId="0" fillId="6" borderId="17" xfId="0" applyFill="1" applyBorder="1"/>
    <xf numFmtId="167" fontId="0" fillId="6" borderId="33" xfId="0" applyNumberFormat="1" applyFill="1" applyBorder="1"/>
    <xf numFmtId="2" fontId="0" fillId="6" borderId="62" xfId="0" applyNumberFormat="1" applyFill="1" applyBorder="1"/>
    <xf numFmtId="167" fontId="0" fillId="6" borderId="57" xfId="0" applyNumberFormat="1" applyFill="1" applyBorder="1"/>
    <xf numFmtId="0" fontId="0" fillId="6" borderId="0" xfId="0" applyFill="1" applyBorder="1"/>
    <xf numFmtId="167" fontId="0" fillId="6" borderId="60" xfId="0" applyNumberFormat="1" applyFill="1" applyBorder="1"/>
    <xf numFmtId="167" fontId="0" fillId="6" borderId="35" xfId="0" applyNumberFormat="1" applyFill="1" applyBorder="1"/>
    <xf numFmtId="167" fontId="0" fillId="6" borderId="59" xfId="0" applyNumberFormat="1" applyFill="1" applyBorder="1"/>
    <xf numFmtId="0" fontId="0" fillId="6" borderId="35" xfId="0" applyFill="1" applyBorder="1"/>
    <xf numFmtId="0" fontId="0" fillId="6" borderId="12" xfId="0" applyFill="1" applyBorder="1"/>
    <xf numFmtId="167" fontId="0" fillId="6" borderId="12" xfId="0" applyNumberFormat="1" applyFill="1" applyBorder="1"/>
    <xf numFmtId="0" fontId="5" fillId="6" borderId="12" xfId="1" applyFont="1" applyFill="1" applyBorder="1"/>
    <xf numFmtId="167" fontId="5" fillId="6" borderId="12" xfId="1" applyNumberFormat="1" applyFont="1" applyFill="1" applyBorder="1"/>
    <xf numFmtId="0" fontId="0" fillId="6" borderId="52" xfId="0" applyFill="1" applyBorder="1"/>
    <xf numFmtId="0" fontId="0" fillId="6" borderId="53" xfId="0" applyFill="1" applyBorder="1"/>
    <xf numFmtId="167" fontId="0" fillId="6" borderId="54" xfId="0" applyNumberFormat="1" applyFill="1" applyBorder="1"/>
    <xf numFmtId="0" fontId="0" fillId="6" borderId="45" xfId="0" applyFill="1" applyBorder="1"/>
    <xf numFmtId="167" fontId="0" fillId="6" borderId="46" xfId="0" applyNumberFormat="1" applyFill="1" applyBorder="1"/>
    <xf numFmtId="0" fontId="0" fillId="6" borderId="46" xfId="0" applyFill="1" applyBorder="1"/>
    <xf numFmtId="2" fontId="0" fillId="6" borderId="46" xfId="0" applyNumberFormat="1" applyFill="1" applyBorder="1"/>
    <xf numFmtId="0" fontId="0" fillId="6" borderId="47" xfId="0" applyFill="1" applyBorder="1"/>
    <xf numFmtId="0" fontId="0" fillId="6" borderId="48" xfId="0" applyFill="1" applyBorder="1"/>
    <xf numFmtId="167" fontId="0" fillId="6" borderId="48" xfId="0" applyNumberFormat="1" applyFill="1" applyBorder="1"/>
    <xf numFmtId="2" fontId="0" fillId="6" borderId="49" xfId="0" applyNumberFormat="1" applyFill="1" applyBorder="1"/>
    <xf numFmtId="0" fontId="0" fillId="2" borderId="53" xfId="0" applyFill="1" applyBorder="1" applyAlignment="1">
      <alignment horizontal="center" wrapText="1"/>
    </xf>
    <xf numFmtId="0" fontId="0" fillId="2" borderId="54" xfId="0" applyFill="1" applyBorder="1" applyAlignment="1">
      <alignment horizontal="center" wrapText="1"/>
    </xf>
    <xf numFmtId="0" fontId="18" fillId="0" borderId="33" xfId="0" applyFont="1" applyBorder="1"/>
    <xf numFmtId="167" fontId="16" fillId="0" borderId="63" xfId="2" applyNumberFormat="1" applyBorder="1"/>
    <xf numFmtId="0" fontId="8" fillId="0" borderId="0" xfId="2" applyFont="1"/>
    <xf numFmtId="0" fontId="3" fillId="0" borderId="0" xfId="0" applyFont="1"/>
    <xf numFmtId="0" fontId="2" fillId="0" borderId="0" xfId="0" applyFont="1"/>
    <xf numFmtId="4" fontId="0" fillId="0" borderId="0" xfId="0" applyNumberFormat="1"/>
    <xf numFmtId="0" fontId="3" fillId="9" borderId="12" xfId="0" applyFont="1" applyFill="1" applyBorder="1"/>
    <xf numFmtId="0" fontId="3" fillId="9" borderId="12" xfId="0" applyFont="1" applyFill="1" applyBorder="1" applyAlignment="1">
      <alignment horizontal="center" wrapText="1"/>
    </xf>
    <xf numFmtId="0" fontId="3" fillId="0" borderId="88" xfId="0" applyFont="1" applyBorder="1"/>
    <xf numFmtId="0" fontId="3" fillId="0" borderId="88" xfId="0" applyFont="1" applyBorder="1" applyAlignment="1">
      <alignment horizontal="center"/>
    </xf>
    <xf numFmtId="0" fontId="3" fillId="0" borderId="29" xfId="0" applyFont="1" applyBorder="1" applyAlignment="1">
      <alignment horizontal="center"/>
    </xf>
    <xf numFmtId="0" fontId="3" fillId="0" borderId="88" xfId="0" applyFont="1" applyFill="1" applyBorder="1"/>
    <xf numFmtId="0" fontId="3" fillId="0" borderId="88" xfId="0" applyFont="1" applyFill="1" applyBorder="1" applyAlignment="1">
      <alignment horizontal="center"/>
    </xf>
    <xf numFmtId="0" fontId="3" fillId="0" borderId="0" xfId="0" applyFont="1" applyBorder="1"/>
    <xf numFmtId="0" fontId="3" fillId="0" borderId="0" xfId="0" applyFont="1" applyFill="1" applyBorder="1"/>
    <xf numFmtId="0" fontId="3" fillId="0" borderId="29" xfId="0" applyFont="1" applyBorder="1"/>
    <xf numFmtId="0" fontId="10" fillId="5" borderId="62" xfId="1" applyFont="1" applyFill="1" applyBorder="1"/>
    <xf numFmtId="0" fontId="10" fillId="5" borderId="32" xfId="1" applyFont="1" applyFill="1" applyBorder="1"/>
    <xf numFmtId="171" fontId="27" fillId="12" borderId="12" xfId="3" applyNumberFormat="1" applyFont="1" applyFill="1" applyBorder="1"/>
    <xf numFmtId="0" fontId="15" fillId="4" borderId="29" xfId="2" applyFont="1" applyFill="1" applyBorder="1"/>
    <xf numFmtId="0" fontId="26" fillId="13" borderId="68" xfId="2" applyFont="1" applyFill="1" applyBorder="1" applyAlignment="1">
      <alignment wrapText="1"/>
    </xf>
    <xf numFmtId="0" fontId="1" fillId="13" borderId="90" xfId="6" applyFill="1" applyBorder="1"/>
    <xf numFmtId="0" fontId="1" fillId="13" borderId="66" xfId="6" applyFill="1" applyBorder="1"/>
    <xf numFmtId="8" fontId="7" fillId="12" borderId="52" xfId="2" applyNumberFormat="1" applyFont="1" applyFill="1" applyBorder="1" applyAlignment="1">
      <alignment horizontal="left"/>
    </xf>
    <xf numFmtId="9" fontId="12" fillId="12" borderId="53" xfId="2" applyNumberFormat="1" applyFont="1" applyFill="1" applyBorder="1"/>
    <xf numFmtId="9" fontId="12" fillId="12" borderId="54" xfId="2" applyNumberFormat="1" applyFont="1" applyFill="1" applyBorder="1"/>
    <xf numFmtId="8" fontId="27" fillId="12" borderId="45" xfId="2" applyNumberFormat="1" applyFont="1" applyFill="1" applyBorder="1"/>
    <xf numFmtId="172" fontId="27" fillId="12" borderId="46" xfId="3" applyNumberFormat="1" applyFont="1" applyFill="1" applyBorder="1"/>
    <xf numFmtId="8" fontId="27" fillId="12" borderId="47" xfId="2" applyNumberFormat="1" applyFont="1" applyFill="1" applyBorder="1"/>
    <xf numFmtId="171" fontId="27" fillId="12" borderId="48" xfId="3" applyNumberFormat="1" applyFont="1" applyFill="1" applyBorder="1"/>
    <xf numFmtId="172" fontId="27" fillId="12" borderId="49" xfId="3" applyNumberFormat="1" applyFont="1" applyFill="1" applyBorder="1"/>
    <xf numFmtId="8" fontId="7" fillId="14" borderId="52" xfId="2" applyNumberFormat="1" applyFont="1" applyFill="1" applyBorder="1" applyAlignment="1">
      <alignment horizontal="left"/>
    </xf>
    <xf numFmtId="9" fontId="12" fillId="14" borderId="53" xfId="2" applyNumberFormat="1" applyFont="1" applyFill="1" applyBorder="1"/>
    <xf numFmtId="9" fontId="12" fillId="14" borderId="54" xfId="2" applyNumberFormat="1" applyFont="1" applyFill="1" applyBorder="1"/>
    <xf numFmtId="8" fontId="27" fillId="14" borderId="45" xfId="2" applyNumberFormat="1" applyFont="1" applyFill="1" applyBorder="1"/>
    <xf numFmtId="171" fontId="27" fillId="14" borderId="12" xfId="3" applyNumberFormat="1" applyFont="1" applyFill="1" applyBorder="1"/>
    <xf numFmtId="172" fontId="27" fillId="14" borderId="46" xfId="3" applyNumberFormat="1" applyFont="1" applyFill="1" applyBorder="1"/>
    <xf numFmtId="8" fontId="27" fillId="14" borderId="47" xfId="2" applyNumberFormat="1" applyFont="1" applyFill="1" applyBorder="1"/>
    <xf numFmtId="171" fontId="27" fillId="14" borderId="48" xfId="3" applyNumberFormat="1" applyFont="1" applyFill="1" applyBorder="1"/>
    <xf numFmtId="172" fontId="27" fillId="14" borderId="49" xfId="3" applyNumberFormat="1" applyFont="1" applyFill="1" applyBorder="1"/>
    <xf numFmtId="0" fontId="3" fillId="13" borderId="90" xfId="2" applyFont="1" applyFill="1" applyBorder="1"/>
    <xf numFmtId="0" fontId="28" fillId="13" borderId="90" xfId="6" applyFont="1" applyFill="1" applyBorder="1"/>
    <xf numFmtId="8" fontId="7" fillId="15" borderId="52" xfId="2" applyNumberFormat="1" applyFont="1" applyFill="1" applyBorder="1" applyAlignment="1">
      <alignment horizontal="left"/>
    </xf>
    <xf numFmtId="9" fontId="12" fillId="15" borderId="53" xfId="2" applyNumberFormat="1" applyFont="1" applyFill="1" applyBorder="1"/>
    <xf numFmtId="9" fontId="12" fillId="15" borderId="54" xfId="2" applyNumberFormat="1" applyFont="1" applyFill="1" applyBorder="1"/>
    <xf numFmtId="8" fontId="27" fillId="15" borderId="45" xfId="2" applyNumberFormat="1" applyFont="1" applyFill="1" applyBorder="1"/>
    <xf numFmtId="171" fontId="27" fillId="15" borderId="12" xfId="3" applyNumberFormat="1" applyFont="1" applyFill="1" applyBorder="1"/>
    <xf numFmtId="172" fontId="27" fillId="15" borderId="46" xfId="3" applyNumberFormat="1" applyFont="1" applyFill="1" applyBorder="1"/>
    <xf numFmtId="8" fontId="27" fillId="15" borderId="47" xfId="2" applyNumberFormat="1" applyFont="1" applyFill="1" applyBorder="1"/>
    <xf numFmtId="171" fontId="27" fillId="15" borderId="48" xfId="3" applyNumberFormat="1" applyFont="1" applyFill="1" applyBorder="1"/>
    <xf numFmtId="172" fontId="27" fillId="15" borderId="49" xfId="3" applyNumberFormat="1" applyFont="1" applyFill="1" applyBorder="1"/>
    <xf numFmtId="0" fontId="3" fillId="0" borderId="0" xfId="5"/>
    <xf numFmtId="0" fontId="3" fillId="0" borderId="2" xfId="5" applyBorder="1"/>
    <xf numFmtId="0" fontId="3" fillId="0" borderId="40" xfId="5" applyBorder="1"/>
    <xf numFmtId="0" fontId="3" fillId="0" borderId="12" xfId="5" applyBorder="1" applyAlignment="1">
      <alignment horizontal="right"/>
    </xf>
    <xf numFmtId="0" fontId="3" fillId="0" borderId="12" xfId="5" applyBorder="1"/>
    <xf numFmtId="1" fontId="16" fillId="4" borderId="2" xfId="5" applyNumberFormat="1" applyFont="1" applyFill="1" applyBorder="1" applyAlignment="1">
      <alignment horizontal="center"/>
    </xf>
    <xf numFmtId="0" fontId="3" fillId="0" borderId="15" xfId="5" applyFont="1" applyBorder="1" applyAlignment="1">
      <alignment horizontal="center"/>
    </xf>
    <xf numFmtId="0" fontId="3" fillId="0" borderId="44" xfId="5" applyNumberFormat="1" applyBorder="1" applyAlignment="1">
      <alignment horizontal="center"/>
    </xf>
    <xf numFmtId="2" fontId="19" fillId="3" borderId="51" xfId="5" applyNumberFormat="1" applyFont="1" applyFill="1" applyBorder="1" applyAlignment="1">
      <alignment horizontal="center" wrapText="1"/>
    </xf>
    <xf numFmtId="2" fontId="3" fillId="3" borderId="51" xfId="5" applyNumberFormat="1" applyFill="1" applyBorder="1" applyAlignment="1">
      <alignment horizontal="center"/>
    </xf>
    <xf numFmtId="49" fontId="3" fillId="3" borderId="69" xfId="5" applyNumberFormat="1" applyFill="1" applyBorder="1" applyAlignment="1">
      <alignment horizontal="center"/>
    </xf>
    <xf numFmtId="0" fontId="3" fillId="3" borderId="41" xfId="5" applyFill="1" applyBorder="1" applyAlignment="1">
      <alignment horizontal="center"/>
    </xf>
    <xf numFmtId="0" fontId="11" fillId="5" borderId="51" xfId="1" applyFont="1" applyFill="1" applyBorder="1"/>
    <xf numFmtId="165" fontId="11" fillId="5" borderId="16" xfId="1" applyNumberFormat="1" applyFont="1" applyFill="1" applyBorder="1" applyProtection="1"/>
    <xf numFmtId="0" fontId="3" fillId="3" borderId="49" xfId="5" applyFill="1" applyBorder="1"/>
    <xf numFmtId="0" fontId="3" fillId="3" borderId="48" xfId="5" applyFill="1" applyBorder="1"/>
    <xf numFmtId="0" fontId="2" fillId="3" borderId="47" xfId="5" applyFont="1" applyFill="1" applyBorder="1"/>
    <xf numFmtId="165" fontId="11" fillId="17" borderId="16" xfId="1" applyNumberFormat="1" applyFont="1" applyFill="1" applyBorder="1" applyProtection="1"/>
    <xf numFmtId="0" fontId="13" fillId="3" borderId="54" xfId="1" applyFont="1" applyFill="1" applyBorder="1"/>
    <xf numFmtId="0" fontId="13" fillId="3" borderId="53" xfId="1" applyFont="1" applyFill="1" applyBorder="1"/>
    <xf numFmtId="0" fontId="10" fillId="3" borderId="53" xfId="1" applyFont="1" applyFill="1" applyBorder="1"/>
    <xf numFmtId="0" fontId="12" fillId="3" borderId="52" xfId="1" applyFont="1" applyFill="1" applyBorder="1"/>
    <xf numFmtId="165" fontId="29" fillId="7" borderId="16" xfId="1" applyNumberFormat="1" applyFont="1" applyFill="1" applyBorder="1" applyProtection="1"/>
    <xf numFmtId="0" fontId="31" fillId="18" borderId="17" xfId="1" applyFont="1" applyFill="1" applyBorder="1" applyAlignment="1">
      <alignment horizontal="left"/>
    </xf>
    <xf numFmtId="39" fontId="11" fillId="18" borderId="50" xfId="1" applyNumberFormat="1" applyFont="1" applyFill="1" applyBorder="1" applyAlignment="1">
      <alignment horizontal="right"/>
    </xf>
    <xf numFmtId="166" fontId="31" fillId="18" borderId="41" xfId="1" applyNumberFormat="1" applyFont="1" applyFill="1" applyBorder="1"/>
    <xf numFmtId="0" fontId="3" fillId="19" borderId="54" xfId="5" applyFill="1" applyBorder="1"/>
    <xf numFmtId="0" fontId="3" fillId="19" borderId="64" xfId="5" applyFill="1" applyBorder="1" applyAlignment="1" applyProtection="1"/>
    <xf numFmtId="0" fontId="3" fillId="19" borderId="20" xfId="5" applyFill="1" applyBorder="1"/>
    <xf numFmtId="0" fontId="3" fillId="19" borderId="31" xfId="5" applyFill="1" applyBorder="1"/>
    <xf numFmtId="0" fontId="3" fillId="5" borderId="92" xfId="5" applyFill="1" applyBorder="1"/>
    <xf numFmtId="0" fontId="3" fillId="4" borderId="0" xfId="5" applyNumberFormat="1" applyFill="1" applyBorder="1"/>
    <xf numFmtId="0" fontId="3" fillId="5" borderId="49" xfId="5" applyFill="1" applyBorder="1"/>
    <xf numFmtId="0" fontId="10" fillId="5" borderId="48" xfId="1" applyFont="1" applyFill="1" applyBorder="1"/>
    <xf numFmtId="0" fontId="3" fillId="5" borderId="47" xfId="5" applyFill="1" applyBorder="1" applyAlignment="1" applyProtection="1"/>
    <xf numFmtId="4" fontId="3" fillId="5" borderId="93" xfId="5" applyNumberFormat="1" applyFill="1" applyBorder="1"/>
    <xf numFmtId="0" fontId="14" fillId="4" borderId="0" xfId="1" applyNumberFormat="1" applyFont="1" applyFill="1" applyBorder="1" applyAlignment="1" applyProtection="1"/>
    <xf numFmtId="0" fontId="3" fillId="5" borderId="54" xfId="5" applyFill="1" applyBorder="1"/>
    <xf numFmtId="0" fontId="10" fillId="5" borderId="53" xfId="1" applyFont="1" applyFill="1" applyBorder="1"/>
    <xf numFmtId="0" fontId="3" fillId="5" borderId="52" xfId="5" applyFill="1" applyBorder="1" applyAlignment="1" applyProtection="1"/>
    <xf numFmtId="0" fontId="3" fillId="0" borderId="49" xfId="5" applyBorder="1" applyProtection="1"/>
    <xf numFmtId="0" fontId="3" fillId="5" borderId="48" xfId="5" applyFill="1" applyBorder="1" applyProtection="1"/>
    <xf numFmtId="4" fontId="32" fillId="5" borderId="47" xfId="1" applyNumberFormat="1" applyFont="1" applyFill="1" applyBorder="1" applyProtection="1"/>
    <xf numFmtId="0" fontId="3" fillId="0" borderId="46" xfId="5" applyBorder="1" applyProtection="1"/>
    <xf numFmtId="0" fontId="3" fillId="5" borderId="12" xfId="5" applyFill="1" applyBorder="1" applyProtection="1"/>
    <xf numFmtId="4" fontId="32" fillId="5" borderId="45" xfId="1" applyNumberFormat="1" applyFont="1" applyFill="1" applyBorder="1" applyProtection="1"/>
    <xf numFmtId="0" fontId="33" fillId="4" borderId="0" xfId="5" applyFont="1" applyFill="1" applyAlignment="1"/>
    <xf numFmtId="0" fontId="3" fillId="5" borderId="46" xfId="5" applyFill="1" applyBorder="1" applyProtection="1"/>
    <xf numFmtId="0" fontId="3" fillId="5" borderId="45" xfId="5" applyFill="1" applyBorder="1" applyProtection="1"/>
    <xf numFmtId="0" fontId="3" fillId="5" borderId="95" xfId="5" applyFill="1" applyBorder="1" applyProtection="1"/>
    <xf numFmtId="0" fontId="3" fillId="5" borderId="44" xfId="5" applyFill="1" applyBorder="1" applyProtection="1"/>
    <xf numFmtId="0" fontId="3" fillId="5" borderId="43" xfId="5" applyFill="1" applyBorder="1" applyProtection="1"/>
    <xf numFmtId="9" fontId="12" fillId="12" borderId="58" xfId="2" applyNumberFormat="1" applyFont="1" applyFill="1" applyBorder="1"/>
    <xf numFmtId="9" fontId="12" fillId="14" borderId="58" xfId="2" applyNumberFormat="1" applyFont="1" applyFill="1" applyBorder="1"/>
    <xf numFmtId="0" fontId="16" fillId="4" borderId="35" xfId="2" applyFill="1" applyBorder="1"/>
    <xf numFmtId="0" fontId="16" fillId="4" borderId="60" xfId="2" applyFill="1" applyBorder="1"/>
    <xf numFmtId="172" fontId="27" fillId="12" borderId="12" xfId="3" applyNumberFormat="1" applyFont="1" applyFill="1" applyBorder="1"/>
    <xf numFmtId="172" fontId="27" fillId="14" borderId="12" xfId="3" applyNumberFormat="1" applyFont="1" applyFill="1" applyBorder="1"/>
    <xf numFmtId="172" fontId="27" fillId="15" borderId="12" xfId="3" applyNumberFormat="1" applyFont="1" applyFill="1" applyBorder="1"/>
    <xf numFmtId="0" fontId="3" fillId="0" borderId="0" xfId="0" applyFont="1" applyAlignment="1">
      <alignment wrapText="1"/>
    </xf>
    <xf numFmtId="0" fontId="28" fillId="0" borderId="0" xfId="0" applyFont="1" applyBorder="1"/>
    <xf numFmtId="0" fontId="36" fillId="0" borderId="0" xfId="1" applyFont="1" applyBorder="1"/>
    <xf numFmtId="0" fontId="36" fillId="0" borderId="0" xfId="1" applyFont="1"/>
    <xf numFmtId="0" fontId="36" fillId="4" borderId="0" xfId="1" applyFont="1" applyFill="1" applyBorder="1"/>
    <xf numFmtId="167" fontId="38" fillId="4" borderId="0" xfId="2" applyNumberFormat="1" applyFont="1" applyFill="1" applyBorder="1"/>
    <xf numFmtId="0" fontId="39" fillId="0" borderId="0" xfId="1" applyFont="1"/>
    <xf numFmtId="0" fontId="40" fillId="0" borderId="0" xfId="1" applyFont="1"/>
    <xf numFmtId="0" fontId="41" fillId="0" borderId="0" xfId="1" applyFont="1"/>
    <xf numFmtId="0" fontId="42" fillId="0" borderId="0" xfId="1" applyFont="1" applyAlignment="1" applyProtection="1">
      <alignment horizontal="center"/>
    </xf>
    <xf numFmtId="0" fontId="41" fillId="0" borderId="0" xfId="1" applyFont="1" applyFill="1"/>
    <xf numFmtId="0" fontId="43" fillId="0" borderId="0" xfId="1" applyFont="1"/>
    <xf numFmtId="0" fontId="40" fillId="0" borderId="0" xfId="1" applyFont="1" applyProtection="1"/>
    <xf numFmtId="0" fontId="36" fillId="0" borderId="0" xfId="1" applyFont="1" applyProtection="1"/>
    <xf numFmtId="0" fontId="44" fillId="0" borderId="0" xfId="1" applyFont="1"/>
    <xf numFmtId="0" fontId="45" fillId="0" borderId="0" xfId="1" applyFont="1" applyBorder="1"/>
    <xf numFmtId="167" fontId="45" fillId="0" borderId="0" xfId="1" applyNumberFormat="1" applyFont="1" applyBorder="1"/>
    <xf numFmtId="2" fontId="46" fillId="0" borderId="0" xfId="1" applyNumberFormat="1" applyFont="1" applyBorder="1"/>
    <xf numFmtId="0" fontId="36" fillId="0" borderId="0" xfId="1" applyFont="1" applyAlignment="1">
      <alignment wrapText="1"/>
    </xf>
    <xf numFmtId="0" fontId="47" fillId="0" borderId="0" xfId="4" applyFont="1"/>
    <xf numFmtId="0" fontId="28" fillId="0" borderId="0" xfId="0" applyFont="1"/>
    <xf numFmtId="0" fontId="48" fillId="0" borderId="0" xfId="0" applyFont="1"/>
    <xf numFmtId="0" fontId="49" fillId="0" borderId="0" xfId="0" applyFont="1"/>
    <xf numFmtId="0" fontId="50" fillId="0" borderId="0" xfId="0" applyFont="1"/>
    <xf numFmtId="169" fontId="28" fillId="0" borderId="0" xfId="0" applyNumberFormat="1" applyFont="1"/>
    <xf numFmtId="168" fontId="28" fillId="0" borderId="0" xfId="0" applyNumberFormat="1" applyFont="1"/>
    <xf numFmtId="2" fontId="28" fillId="0" borderId="0" xfId="0" applyNumberFormat="1" applyFont="1"/>
    <xf numFmtId="0" fontId="36" fillId="0" borderId="0" xfId="1" applyFont="1" applyAlignment="1">
      <alignment horizontal="left"/>
    </xf>
    <xf numFmtId="0" fontId="28" fillId="0" borderId="0" xfId="0" applyFont="1" applyProtection="1"/>
    <xf numFmtId="1" fontId="28" fillId="0" borderId="0" xfId="0" applyNumberFormat="1" applyFont="1"/>
    <xf numFmtId="39" fontId="51" fillId="0" borderId="0" xfId="1" applyNumberFormat="1" applyFont="1" applyBorder="1" applyAlignment="1">
      <alignment horizontal="right"/>
    </xf>
    <xf numFmtId="0" fontId="52" fillId="0" borderId="0" xfId="1" applyFont="1"/>
    <xf numFmtId="0" fontId="53" fillId="0" borderId="0" xfId="1" applyFont="1"/>
    <xf numFmtId="172" fontId="16" fillId="0" borderId="0" xfId="2" applyNumberFormat="1"/>
    <xf numFmtId="172" fontId="54" fillId="15" borderId="12" xfId="3" applyNumberFormat="1" applyFont="1" applyFill="1" applyBorder="1"/>
    <xf numFmtId="0" fontId="3" fillId="0" borderId="29" xfId="0" applyFont="1" applyFill="1" applyBorder="1"/>
    <xf numFmtId="0" fontId="3" fillId="0" borderId="29" xfId="0" applyFont="1" applyFill="1" applyBorder="1" applyAlignment="1">
      <alignment horizontal="center"/>
    </xf>
    <xf numFmtId="0" fontId="0" fillId="0" borderId="29" xfId="0" applyBorder="1"/>
    <xf numFmtId="0" fontId="3" fillId="9" borderId="31" xfId="0" applyFont="1" applyFill="1" applyBorder="1"/>
    <xf numFmtId="0" fontId="24" fillId="0" borderId="88" xfId="0" applyFont="1" applyBorder="1"/>
    <xf numFmtId="0" fontId="24" fillId="0" borderId="29" xfId="0" applyFont="1" applyBorder="1"/>
    <xf numFmtId="0" fontId="56" fillId="0" borderId="0" xfId="0" applyFont="1"/>
    <xf numFmtId="0" fontId="58" fillId="0" borderId="0" xfId="1" applyFont="1"/>
    <xf numFmtId="0" fontId="58" fillId="4" borderId="0" xfId="1" applyFont="1" applyFill="1" applyBorder="1"/>
    <xf numFmtId="0" fontId="61" fillId="0" borderId="0" xfId="1" applyFont="1" applyBorder="1"/>
    <xf numFmtId="167" fontId="61" fillId="0" borderId="0" xfId="1" applyNumberFormat="1" applyFont="1" applyBorder="1"/>
    <xf numFmtId="0" fontId="3" fillId="0" borderId="9" xfId="0" applyFont="1" applyBorder="1"/>
    <xf numFmtId="0" fontId="58" fillId="0" borderId="0" xfId="1" applyFont="1" applyBorder="1"/>
    <xf numFmtId="2" fontId="56" fillId="4" borderId="0" xfId="0" applyNumberFormat="1" applyFont="1" applyFill="1" applyBorder="1"/>
    <xf numFmtId="0" fontId="66" fillId="0" borderId="0" xfId="1" applyFont="1" applyAlignment="1" applyProtection="1">
      <alignment horizontal="center"/>
    </xf>
    <xf numFmtId="14" fontId="37" fillId="0" borderId="85" xfId="1" applyNumberFormat="1" applyFont="1" applyBorder="1" applyAlignment="1" applyProtection="1">
      <alignment horizontal="left"/>
    </xf>
    <xf numFmtId="14" fontId="66" fillId="0" borderId="57" xfId="1" applyNumberFormat="1" applyFont="1" applyBorder="1" applyAlignment="1" applyProtection="1">
      <alignment horizontal="left"/>
    </xf>
    <xf numFmtId="0" fontId="66" fillId="0" borderId="0" xfId="1" applyFont="1" applyBorder="1" applyProtection="1"/>
    <xf numFmtId="0" fontId="38" fillId="0" borderId="0" xfId="0" applyFont="1" applyProtection="1"/>
    <xf numFmtId="14" fontId="37" fillId="7" borderId="2" xfId="1" applyNumberFormat="1" applyFont="1" applyFill="1" applyBorder="1" applyAlignment="1" applyProtection="1">
      <alignment horizontal="left"/>
      <protection locked="0"/>
    </xf>
    <xf numFmtId="0" fontId="38" fillId="0" borderId="0" xfId="0" applyFont="1" applyBorder="1" applyProtection="1"/>
    <xf numFmtId="0" fontId="37" fillId="0" borderId="0" xfId="1" applyFont="1" applyBorder="1" applyProtection="1"/>
    <xf numFmtId="0" fontId="64" fillId="0" borderId="0" xfId="1" applyFont="1" applyBorder="1" applyProtection="1"/>
    <xf numFmtId="0" fontId="64" fillId="0" borderId="0" xfId="1" applyFont="1" applyProtection="1"/>
    <xf numFmtId="0" fontId="37" fillId="2" borderId="12" xfId="1" applyFont="1" applyFill="1" applyBorder="1" applyProtection="1"/>
    <xf numFmtId="0" fontId="37" fillId="2" borderId="31" xfId="1" applyFont="1" applyFill="1" applyBorder="1" applyAlignment="1" applyProtection="1"/>
    <xf numFmtId="0" fontId="37" fillId="2" borderId="20" xfId="1" applyFont="1" applyFill="1" applyBorder="1" applyAlignment="1" applyProtection="1"/>
    <xf numFmtId="0" fontId="64" fillId="0" borderId="1" xfId="1" applyFont="1" applyBorder="1" applyProtection="1"/>
    <xf numFmtId="0" fontId="37" fillId="2" borderId="8" xfId="1" applyFont="1" applyFill="1" applyBorder="1" applyProtection="1"/>
    <xf numFmtId="0" fontId="37" fillId="2" borderId="43" xfId="1" applyFont="1" applyFill="1" applyBorder="1" applyProtection="1"/>
    <xf numFmtId="0" fontId="37" fillId="2" borderId="1" xfId="1" applyFont="1" applyFill="1" applyBorder="1" applyProtection="1"/>
    <xf numFmtId="2" fontId="64" fillId="0" borderId="0" xfId="1" applyNumberFormat="1" applyFont="1" applyProtection="1"/>
    <xf numFmtId="0" fontId="37" fillId="0" borderId="0" xfId="1" applyFont="1" applyProtection="1"/>
    <xf numFmtId="49" fontId="64" fillId="4" borderId="0" xfId="1" applyNumberFormat="1" applyFont="1" applyFill="1" applyBorder="1" applyAlignment="1" applyProtection="1"/>
    <xf numFmtId="0" fontId="64" fillId="0" borderId="0" xfId="0" applyFont="1" applyBorder="1" applyAlignment="1" applyProtection="1"/>
    <xf numFmtId="14" fontId="64" fillId="4" borderId="0" xfId="1" applyNumberFormat="1" applyFont="1" applyFill="1" applyBorder="1" applyAlignment="1" applyProtection="1"/>
    <xf numFmtId="0" fontId="64" fillId="4" borderId="0" xfId="1" applyFont="1" applyFill="1" applyBorder="1" applyAlignment="1" applyProtection="1"/>
    <xf numFmtId="0" fontId="68" fillId="2" borderId="3" xfId="1" applyFont="1" applyFill="1" applyBorder="1" applyAlignment="1" applyProtection="1">
      <alignment horizontal="centerContinuous"/>
    </xf>
    <xf numFmtId="0" fontId="69" fillId="2" borderId="4" xfId="1" applyFont="1" applyFill="1" applyBorder="1" applyAlignment="1" applyProtection="1">
      <alignment horizontal="centerContinuous"/>
    </xf>
    <xf numFmtId="0" fontId="68" fillId="2" borderId="5" xfId="1" applyFont="1" applyFill="1" applyBorder="1" applyAlignment="1" applyProtection="1">
      <alignment horizontal="centerContinuous"/>
    </xf>
    <xf numFmtId="4" fontId="37" fillId="3" borderId="31" xfId="1" applyNumberFormat="1" applyFont="1" applyFill="1" applyBorder="1" applyAlignment="1" applyProtection="1">
      <alignment horizontal="right"/>
      <protection locked="0"/>
    </xf>
    <xf numFmtId="165" fontId="37" fillId="4" borderId="36" xfId="1" applyNumberFormat="1" applyFont="1" applyFill="1" applyBorder="1" applyAlignment="1" applyProtection="1">
      <alignment horizontal="center"/>
    </xf>
    <xf numFmtId="4" fontId="37" fillId="3" borderId="31" xfId="1" applyNumberFormat="1" applyFont="1" applyFill="1" applyBorder="1" applyProtection="1">
      <protection locked="0"/>
    </xf>
    <xf numFmtId="4" fontId="37" fillId="3" borderId="82" xfId="1" applyNumberFormat="1" applyFont="1" applyFill="1" applyBorder="1" applyProtection="1">
      <protection locked="0"/>
    </xf>
    <xf numFmtId="4" fontId="37" fillId="3" borderId="87" xfId="1" applyNumberFormat="1" applyFont="1" applyFill="1" applyBorder="1" applyProtection="1">
      <protection locked="0"/>
    </xf>
    <xf numFmtId="0" fontId="69" fillId="2" borderId="31" xfId="1" applyFont="1" applyFill="1" applyBorder="1" applyAlignment="1" applyProtection="1">
      <alignment horizontal="left"/>
    </xf>
    <xf numFmtId="0" fontId="69" fillId="2" borderId="36" xfId="1" applyFont="1" applyFill="1" applyBorder="1" applyAlignment="1" applyProtection="1">
      <alignment horizontal="left"/>
    </xf>
    <xf numFmtId="0" fontId="69" fillId="2" borderId="20" xfId="1" applyFont="1" applyFill="1" applyBorder="1" applyAlignment="1" applyProtection="1">
      <alignment horizontal="left"/>
    </xf>
    <xf numFmtId="165" fontId="37" fillId="0" borderId="18" xfId="1" applyNumberFormat="1" applyFont="1" applyBorder="1" applyAlignment="1" applyProtection="1">
      <alignment horizontal="center"/>
    </xf>
    <xf numFmtId="165" fontId="37" fillId="0" borderId="25" xfId="1" applyNumberFormat="1" applyFont="1" applyBorder="1" applyAlignment="1" applyProtection="1">
      <alignment horizontal="center"/>
    </xf>
    <xf numFmtId="4" fontId="37" fillId="3" borderId="38" xfId="1" applyNumberFormat="1" applyFont="1" applyFill="1" applyBorder="1" applyAlignment="1" applyProtection="1">
      <protection locked="0"/>
    </xf>
    <xf numFmtId="165" fontId="37" fillId="0" borderId="13" xfId="1" applyNumberFormat="1" applyFont="1" applyBorder="1" applyAlignment="1" applyProtection="1">
      <alignment horizontal="center"/>
    </xf>
    <xf numFmtId="165" fontId="37" fillId="0" borderId="6" xfId="1" applyNumberFormat="1" applyFont="1" applyBorder="1" applyAlignment="1" applyProtection="1">
      <alignment horizontal="center"/>
    </xf>
    <xf numFmtId="4" fontId="37" fillId="3" borderId="39" xfId="1" applyNumberFormat="1" applyFont="1" applyFill="1" applyBorder="1" applyProtection="1">
      <protection locked="0"/>
    </xf>
    <xf numFmtId="4" fontId="37" fillId="3" borderId="7" xfId="1" applyNumberFormat="1" applyFont="1" applyFill="1" applyBorder="1" applyAlignment="1" applyProtection="1">
      <alignment horizontal="right"/>
      <protection locked="0"/>
    </xf>
    <xf numFmtId="4" fontId="37" fillId="3" borderId="38" xfId="1" applyNumberFormat="1" applyFont="1" applyFill="1" applyBorder="1" applyAlignment="1" applyProtection="1">
      <alignment horizontal="right"/>
      <protection locked="0"/>
    </xf>
    <xf numFmtId="4" fontId="37" fillId="3" borderId="37" xfId="1" applyNumberFormat="1" applyFont="1" applyFill="1" applyBorder="1" applyProtection="1">
      <protection locked="0"/>
    </xf>
    <xf numFmtId="165" fontId="37" fillId="0" borderId="9" xfId="1" applyNumberFormat="1" applyFont="1" applyBorder="1" applyAlignment="1" applyProtection="1">
      <alignment horizontal="center"/>
    </xf>
    <xf numFmtId="165" fontId="37" fillId="0" borderId="14" xfId="1" applyNumberFormat="1" applyFont="1" applyBorder="1" applyAlignment="1" applyProtection="1">
      <alignment horizontal="center"/>
    </xf>
    <xf numFmtId="0" fontId="37" fillId="0" borderId="0" xfId="1" applyFont="1" applyBorder="1" applyAlignment="1" applyProtection="1">
      <alignment horizontal="center"/>
    </xf>
    <xf numFmtId="4" fontId="37" fillId="0" borderId="15" xfId="1" applyNumberFormat="1" applyFont="1" applyBorder="1" applyProtection="1"/>
    <xf numFmtId="165" fontId="37" fillId="0" borderId="21" xfId="1" applyNumberFormat="1" applyFont="1" applyBorder="1" applyAlignment="1" applyProtection="1">
      <alignment horizontal="center"/>
    </xf>
    <xf numFmtId="4" fontId="37" fillId="0" borderId="50" xfId="1" applyNumberFormat="1" applyFont="1" applyBorder="1" applyProtection="1"/>
    <xf numFmtId="0" fontId="37" fillId="0" borderId="80" xfId="1" applyFont="1" applyBorder="1" applyProtection="1"/>
    <xf numFmtId="4" fontId="37" fillId="0" borderId="0" xfId="1" applyNumberFormat="1" applyFont="1" applyBorder="1" applyProtection="1"/>
    <xf numFmtId="4" fontId="64" fillId="0" borderId="0" xfId="1" applyNumberFormat="1" applyFont="1" applyProtection="1"/>
    <xf numFmtId="4" fontId="37" fillId="0" borderId="0" xfId="1" applyNumberFormat="1" applyFont="1" applyProtection="1"/>
    <xf numFmtId="4" fontId="68" fillId="2" borderId="37" xfId="1" applyNumberFormat="1" applyFont="1" applyFill="1" applyBorder="1" applyAlignment="1" applyProtection="1">
      <alignment horizontal="centerContinuous"/>
    </xf>
    <xf numFmtId="4" fontId="68" fillId="2" borderId="5" xfId="1" applyNumberFormat="1" applyFont="1" applyFill="1" applyBorder="1" applyAlignment="1" applyProtection="1">
      <alignment horizontal="centerContinuous"/>
    </xf>
    <xf numFmtId="0" fontId="68" fillId="2" borderId="31" xfId="1" applyFont="1" applyFill="1" applyBorder="1" applyAlignment="1" applyProtection="1"/>
    <xf numFmtId="0" fontId="68" fillId="2" borderId="20" xfId="1" applyFont="1" applyFill="1" applyBorder="1" applyAlignment="1" applyProtection="1"/>
    <xf numFmtId="4" fontId="37" fillId="5" borderId="31" xfId="3" applyNumberFormat="1" applyFont="1" applyFill="1" applyBorder="1" applyAlignment="1" applyProtection="1">
      <alignment horizontal="right"/>
    </xf>
    <xf numFmtId="165" fontId="37" fillId="0" borderId="20" xfId="1" applyNumberFormat="1" applyFont="1" applyBorder="1" applyAlignment="1" applyProtection="1">
      <alignment horizontal="center"/>
    </xf>
    <xf numFmtId="0" fontId="68" fillId="2" borderId="36" xfId="1" applyFont="1" applyFill="1" applyBorder="1" applyAlignment="1" applyProtection="1"/>
    <xf numFmtId="4" fontId="37" fillId="3" borderId="31" xfId="1" applyNumberFormat="1" applyFont="1" applyFill="1" applyBorder="1" applyAlignment="1" applyProtection="1">
      <protection locked="0"/>
    </xf>
    <xf numFmtId="0" fontId="69" fillId="2" borderId="31" xfId="1" applyFont="1" applyFill="1" applyBorder="1" applyProtection="1"/>
    <xf numFmtId="0" fontId="69" fillId="2" borderId="36" xfId="1" applyFont="1" applyFill="1" applyBorder="1" applyProtection="1"/>
    <xf numFmtId="0" fontId="69" fillId="2" borderId="20" xfId="1" applyFont="1" applyFill="1" applyBorder="1" applyProtection="1"/>
    <xf numFmtId="0" fontId="64" fillId="7" borderId="24" xfId="0" applyFont="1" applyFill="1" applyBorder="1" applyAlignment="1" applyProtection="1">
      <protection locked="0"/>
    </xf>
    <xf numFmtId="165" fontId="37" fillId="0" borderId="60" xfId="1" applyNumberFormat="1" applyFont="1" applyBorder="1" applyAlignment="1" applyProtection="1">
      <alignment horizontal="center"/>
    </xf>
    <xf numFmtId="0" fontId="37" fillId="4" borderId="29" xfId="1" applyFont="1" applyFill="1" applyBorder="1" applyProtection="1"/>
    <xf numFmtId="4" fontId="37" fillId="4" borderId="0" xfId="1" applyNumberFormat="1" applyFont="1" applyFill="1" applyBorder="1" applyProtection="1"/>
    <xf numFmtId="0" fontId="37" fillId="4" borderId="0" xfId="1" applyFont="1" applyFill="1" applyBorder="1" applyProtection="1"/>
    <xf numFmtId="165" fontId="37" fillId="0" borderId="0" xfId="1" applyNumberFormat="1" applyFont="1" applyBorder="1" applyAlignment="1" applyProtection="1">
      <alignment horizontal="center"/>
    </xf>
    <xf numFmtId="4" fontId="64" fillId="0" borderId="0" xfId="1" applyNumberFormat="1" applyFont="1" applyAlignment="1" applyProtection="1">
      <alignment vertical="top"/>
    </xf>
    <xf numFmtId="4" fontId="68" fillId="2" borderId="10" xfId="1" applyNumberFormat="1" applyFont="1" applyFill="1" applyBorder="1" applyAlignment="1" applyProtection="1">
      <alignment horizontal="centerContinuous"/>
    </xf>
    <xf numFmtId="0" fontId="68" fillId="2" borderId="22" xfId="1" applyFont="1" applyFill="1" applyBorder="1" applyAlignment="1" applyProtection="1">
      <alignment horizontal="centerContinuous"/>
    </xf>
    <xf numFmtId="4" fontId="68" fillId="2" borderId="11" xfId="1" applyNumberFormat="1" applyFont="1" applyFill="1" applyBorder="1" applyAlignment="1" applyProtection="1">
      <alignment horizontal="centerContinuous"/>
    </xf>
    <xf numFmtId="0" fontId="37" fillId="0" borderId="21" xfId="1" applyFont="1" applyBorder="1" applyAlignment="1" applyProtection="1">
      <alignment horizontal="centerContinuous"/>
    </xf>
    <xf numFmtId="0" fontId="64" fillId="0" borderId="10" xfId="1" applyFont="1" applyBorder="1" applyProtection="1"/>
    <xf numFmtId="0" fontId="64" fillId="0" borderId="5" xfId="1" applyFont="1" applyBorder="1" applyProtection="1"/>
    <xf numFmtId="0" fontId="64" fillId="0" borderId="4" xfId="1" applyFont="1" applyBorder="1" applyProtection="1"/>
    <xf numFmtId="4" fontId="64" fillId="4" borderId="38" xfId="1" applyNumberFormat="1" applyFont="1" applyFill="1" applyBorder="1" applyAlignment="1" applyProtection="1"/>
    <xf numFmtId="0" fontId="64" fillId="0" borderId="23" xfId="1" applyFont="1" applyBorder="1" applyProtection="1"/>
    <xf numFmtId="1" fontId="37" fillId="10" borderId="40" xfId="1" applyNumberFormat="1" applyFont="1" applyFill="1" applyBorder="1" applyProtection="1"/>
    <xf numFmtId="0" fontId="64" fillId="0" borderId="31" xfId="1" applyFont="1" applyBorder="1" applyProtection="1"/>
    <xf numFmtId="0" fontId="64" fillId="0" borderId="36" xfId="1" applyFont="1" applyBorder="1" applyProtection="1"/>
    <xf numFmtId="0" fontId="37" fillId="0" borderId="36" xfId="1" applyFont="1" applyBorder="1" applyProtection="1"/>
    <xf numFmtId="4" fontId="64" fillId="0" borderId="36" xfId="1" applyNumberFormat="1" applyFont="1" applyBorder="1" applyProtection="1"/>
    <xf numFmtId="0" fontId="37" fillId="0" borderId="20" xfId="1" applyFont="1" applyBorder="1" applyAlignment="1" applyProtection="1">
      <alignment horizontal="centerContinuous"/>
    </xf>
    <xf numFmtId="4" fontId="64" fillId="0" borderId="8" xfId="1" applyNumberFormat="1" applyFont="1" applyBorder="1" applyProtection="1"/>
    <xf numFmtId="0" fontId="64" fillId="0" borderId="13" xfId="1" applyFont="1" applyBorder="1" applyProtection="1"/>
    <xf numFmtId="0" fontId="64" fillId="0" borderId="26" xfId="1" applyFont="1" applyBorder="1" applyProtection="1"/>
    <xf numFmtId="0" fontId="64" fillId="0" borderId="27" xfId="1" applyFont="1" applyBorder="1" applyProtection="1"/>
    <xf numFmtId="4" fontId="64" fillId="0" borderId="27" xfId="1" applyNumberFormat="1" applyFont="1" applyBorder="1" applyAlignment="1" applyProtection="1">
      <alignment horizontal="centerContinuous"/>
    </xf>
    <xf numFmtId="0" fontId="37" fillId="0" borderId="19" xfId="1" applyFont="1" applyBorder="1" applyProtection="1"/>
    <xf numFmtId="4" fontId="64" fillId="0" borderId="0" xfId="1" applyNumberFormat="1" applyFont="1" applyBorder="1" applyProtection="1"/>
    <xf numFmtId="0" fontId="64" fillId="0" borderId="9" xfId="1" applyFont="1" applyBorder="1" applyProtection="1"/>
    <xf numFmtId="0" fontId="64" fillId="0" borderId="24" xfId="1" applyFont="1" applyBorder="1" applyProtection="1"/>
    <xf numFmtId="4" fontId="64" fillId="3" borderId="12" xfId="1" applyNumberFormat="1" applyFont="1" applyFill="1" applyBorder="1" applyProtection="1">
      <protection locked="0"/>
    </xf>
    <xf numFmtId="0" fontId="37" fillId="0" borderId="18" xfId="1" applyFont="1" applyBorder="1" applyAlignment="1" applyProtection="1">
      <alignment horizontal="centerContinuous"/>
    </xf>
    <xf numFmtId="0" fontId="64" fillId="0" borderId="28" xfId="1" applyFont="1" applyBorder="1" applyProtection="1"/>
    <xf numFmtId="4" fontId="64" fillId="0" borderId="0" xfId="1" applyNumberFormat="1" applyFont="1" applyAlignment="1" applyProtection="1">
      <alignment horizontal="centerContinuous"/>
    </xf>
    <xf numFmtId="4" fontId="64" fillId="0" borderId="29" xfId="1" applyNumberFormat="1" applyFont="1" applyBorder="1" applyProtection="1"/>
    <xf numFmtId="0" fontId="64" fillId="0" borderId="7" xfId="1" applyFont="1" applyBorder="1" applyProtection="1"/>
    <xf numFmtId="0" fontId="64" fillId="0" borderId="8" xfId="1" applyFont="1" applyBorder="1" applyProtection="1"/>
    <xf numFmtId="4" fontId="64" fillId="10" borderId="12" xfId="3" applyNumberFormat="1" applyFont="1" applyFill="1" applyBorder="1" applyAlignment="1" applyProtection="1">
      <alignment horizontal="right"/>
    </xf>
    <xf numFmtId="0" fontId="37" fillId="0" borderId="25" xfId="1" applyFont="1" applyBorder="1" applyAlignment="1" applyProtection="1">
      <alignment horizontal="centerContinuous"/>
    </xf>
    <xf numFmtId="4" fontId="64" fillId="0" borderId="30" xfId="1" applyNumberFormat="1" applyFont="1" applyBorder="1" applyAlignment="1" applyProtection="1">
      <alignment horizontal="right"/>
    </xf>
    <xf numFmtId="0" fontId="64" fillId="0" borderId="18" xfId="1" applyFont="1" applyBorder="1" applyProtection="1"/>
    <xf numFmtId="0" fontId="64" fillId="0" borderId="30" xfId="1" applyFont="1" applyBorder="1" applyProtection="1"/>
    <xf numFmtId="4" fontId="64" fillId="3" borderId="31" xfId="1" applyNumberFormat="1" applyFont="1" applyFill="1" applyBorder="1" applyProtection="1">
      <protection locked="0"/>
    </xf>
    <xf numFmtId="0" fontId="64" fillId="0" borderId="29" xfId="1" applyFont="1" applyBorder="1" applyProtection="1"/>
    <xf numFmtId="0" fontId="37" fillId="0" borderId="19" xfId="1" applyFont="1" applyBorder="1" applyAlignment="1" applyProtection="1">
      <alignment horizontal="centerContinuous"/>
    </xf>
    <xf numFmtId="0" fontId="64" fillId="0" borderId="76" xfId="1" applyFont="1" applyBorder="1" applyProtection="1"/>
    <xf numFmtId="0" fontId="64" fillId="0" borderId="67" xfId="1" applyFont="1" applyBorder="1" applyProtection="1"/>
    <xf numFmtId="0" fontId="64" fillId="0" borderId="64" xfId="1" applyFont="1" applyBorder="1" applyProtection="1"/>
    <xf numFmtId="4" fontId="64" fillId="5" borderId="48" xfId="3" applyNumberFormat="1" applyFont="1" applyFill="1" applyBorder="1" applyAlignment="1" applyProtection="1">
      <alignment horizontal="right"/>
    </xf>
    <xf numFmtId="0" fontId="64" fillId="0" borderId="61" xfId="1" applyFont="1" applyBorder="1" applyProtection="1"/>
    <xf numFmtId="0" fontId="37" fillId="0" borderId="86" xfId="1" applyFont="1" applyBorder="1" applyAlignment="1" applyProtection="1">
      <alignment horizontal="centerContinuous"/>
    </xf>
    <xf numFmtId="4" fontId="64" fillId="0" borderId="76" xfId="1" applyNumberFormat="1" applyFont="1" applyBorder="1" applyAlignment="1" applyProtection="1">
      <alignment horizontal="right"/>
    </xf>
    <xf numFmtId="0" fontId="64" fillId="0" borderId="77" xfId="1" applyFont="1" applyBorder="1" applyProtection="1"/>
    <xf numFmtId="0" fontId="37" fillId="0" borderId="0" xfId="1" applyFont="1" applyAlignment="1" applyProtection="1">
      <alignment horizontal="left"/>
    </xf>
    <xf numFmtId="4" fontId="37" fillId="0" borderId="98" xfId="1" applyNumberFormat="1" applyFont="1" applyBorder="1" applyProtection="1"/>
    <xf numFmtId="0" fontId="37" fillId="0" borderId="56" xfId="1" applyFont="1" applyBorder="1" applyProtection="1"/>
    <xf numFmtId="0" fontId="64" fillId="0" borderId="11" xfId="1" applyFont="1" applyBorder="1" applyProtection="1"/>
    <xf numFmtId="4" fontId="64" fillId="0" borderId="82" xfId="1" applyNumberFormat="1" applyFont="1" applyBorder="1" applyProtection="1"/>
    <xf numFmtId="0" fontId="64" fillId="0" borderId="96" xfId="1" applyFont="1" applyBorder="1" applyProtection="1"/>
    <xf numFmtId="4" fontId="37" fillId="0" borderId="31" xfId="1" applyNumberFormat="1" applyFont="1" applyBorder="1" applyProtection="1"/>
    <xf numFmtId="0" fontId="37" fillId="0" borderId="97" xfId="1" applyFont="1" applyBorder="1" applyProtection="1"/>
    <xf numFmtId="0" fontId="64" fillId="0" borderId="31" xfId="1" applyFont="1" applyBorder="1" applyAlignment="1" applyProtection="1">
      <alignment vertical="center"/>
    </xf>
    <xf numFmtId="0" fontId="37" fillId="0" borderId="36" xfId="1" applyFont="1" applyBorder="1" applyAlignment="1" applyProtection="1">
      <alignment vertical="center"/>
    </xf>
    <xf numFmtId="4" fontId="64" fillId="7" borderId="31" xfId="1" applyNumberFormat="1" applyFont="1" applyFill="1" applyBorder="1" applyProtection="1">
      <protection locked="0"/>
    </xf>
    <xf numFmtId="0" fontId="64" fillId="0" borderId="20" xfId="1" applyFont="1" applyBorder="1" applyProtection="1"/>
    <xf numFmtId="2" fontId="64" fillId="10" borderId="31" xfId="1" applyNumberFormat="1" applyFont="1" applyFill="1" applyBorder="1" applyProtection="1"/>
    <xf numFmtId="4" fontId="37" fillId="0" borderId="72" xfId="1" applyNumberFormat="1" applyFont="1" applyFill="1" applyBorder="1" applyProtection="1"/>
    <xf numFmtId="0" fontId="37" fillId="0" borderId="64" xfId="1" applyFont="1" applyBorder="1" applyProtection="1"/>
    <xf numFmtId="2" fontId="64" fillId="7" borderId="50" xfId="1" applyNumberFormat="1" applyFont="1" applyFill="1" applyBorder="1" applyProtection="1">
      <protection locked="0"/>
    </xf>
    <xf numFmtId="0" fontId="70" fillId="0" borderId="0" xfId="1" applyFont="1"/>
    <xf numFmtId="0" fontId="71" fillId="0" borderId="0" xfId="1" applyFont="1"/>
    <xf numFmtId="0" fontId="72" fillId="0" borderId="0" xfId="1" applyFont="1"/>
    <xf numFmtId="0" fontId="73" fillId="0" borderId="0" xfId="1" applyFont="1"/>
    <xf numFmtId="0" fontId="37" fillId="0" borderId="0" xfId="1" applyFont="1"/>
    <xf numFmtId="0" fontId="42" fillId="0" borderId="0" xfId="1" applyFont="1"/>
    <xf numFmtId="0" fontId="74" fillId="0" borderId="0" xfId="1" applyFont="1" applyAlignment="1" applyProtection="1">
      <alignment horizontal="left"/>
      <protection locked="0"/>
    </xf>
    <xf numFmtId="49" fontId="41" fillId="0" borderId="0" xfId="1" applyNumberFormat="1" applyFont="1"/>
    <xf numFmtId="0" fontId="76" fillId="0" borderId="0" xfId="0" applyFont="1"/>
    <xf numFmtId="0" fontId="77" fillId="0" borderId="26" xfId="0" applyFont="1" applyBorder="1"/>
    <xf numFmtId="0" fontId="28" fillId="0" borderId="27" xfId="0" applyFont="1" applyBorder="1"/>
    <xf numFmtId="0" fontId="28" fillId="0" borderId="27" xfId="0" applyFont="1" applyBorder="1" applyAlignment="1">
      <alignment horizontal="left"/>
    </xf>
    <xf numFmtId="0" fontId="77" fillId="0" borderId="27" xfId="0" applyFont="1" applyBorder="1"/>
    <xf numFmtId="0" fontId="36" fillId="0" borderId="27" xfId="1" applyFont="1" applyBorder="1"/>
    <xf numFmtId="0" fontId="28" fillId="0" borderId="19" xfId="0" applyFont="1" applyBorder="1"/>
    <xf numFmtId="0" fontId="77" fillId="0" borderId="24" xfId="0" applyFont="1" applyBorder="1"/>
    <xf numFmtId="0" fontId="28" fillId="0" borderId="1" xfId="0" applyFont="1" applyBorder="1"/>
    <xf numFmtId="49" fontId="44" fillId="0" borderId="1" xfId="0" applyNumberFormat="1" applyFont="1" applyBorder="1"/>
    <xf numFmtId="49" fontId="28" fillId="0" borderId="1" xfId="0" applyNumberFormat="1" applyFont="1" applyBorder="1" applyAlignment="1">
      <alignment horizontal="left"/>
    </xf>
    <xf numFmtId="0" fontId="44" fillId="0" borderId="0" xfId="0" applyFont="1" applyBorder="1"/>
    <xf numFmtId="0" fontId="28" fillId="0" borderId="0" xfId="0" applyNumberFormat="1" applyFont="1"/>
    <xf numFmtId="2" fontId="44" fillId="0" borderId="1" xfId="0" applyNumberFormat="1" applyFont="1" applyBorder="1"/>
    <xf numFmtId="0" fontId="44" fillId="0" borderId="1" xfId="0" applyFont="1" applyBorder="1"/>
    <xf numFmtId="0" fontId="77" fillId="0" borderId="19" xfId="0" applyFont="1" applyBorder="1"/>
    <xf numFmtId="0" fontId="36" fillId="0" borderId="0" xfId="1" applyFont="1" applyFill="1"/>
    <xf numFmtId="0" fontId="75" fillId="0" borderId="0" xfId="0" applyFont="1" applyAlignment="1"/>
    <xf numFmtId="0" fontId="75" fillId="0" borderId="0" xfId="0" applyFont="1" applyAlignment="1">
      <alignment horizontal="center"/>
    </xf>
    <xf numFmtId="49" fontId="75" fillId="0" borderId="0" xfId="0" applyNumberFormat="1" applyFont="1" applyAlignment="1">
      <alignment horizontal="left"/>
    </xf>
    <xf numFmtId="0" fontId="75" fillId="0" borderId="0" xfId="0" applyFont="1" applyAlignment="1">
      <alignment horizontal="left"/>
    </xf>
    <xf numFmtId="49" fontId="75" fillId="0" borderId="0" xfId="0" applyNumberFormat="1" applyFont="1" applyAlignment="1">
      <alignment horizontal="center"/>
    </xf>
    <xf numFmtId="0" fontId="75" fillId="0" borderId="0" xfId="1" applyFont="1" applyAlignment="1"/>
    <xf numFmtId="2" fontId="41" fillId="0" borderId="0" xfId="1" applyNumberFormat="1" applyFont="1"/>
    <xf numFmtId="0" fontId="78" fillId="0" borderId="0" xfId="1" applyFont="1"/>
    <xf numFmtId="0" fontId="79" fillId="0" borderId="0" xfId="1" applyFont="1"/>
    <xf numFmtId="0" fontId="75" fillId="0" borderId="0" xfId="1" applyFont="1"/>
    <xf numFmtId="0" fontId="80" fillId="0" borderId="0" xfId="1" applyFont="1" applyAlignment="1" applyProtection="1">
      <alignment horizontal="left"/>
      <protection locked="0"/>
    </xf>
    <xf numFmtId="0" fontId="81" fillId="0" borderId="0" xfId="1" applyFont="1" applyAlignment="1" applyProtection="1">
      <alignment horizontal="left"/>
      <protection locked="0"/>
    </xf>
    <xf numFmtId="0" fontId="41" fillId="0" borderId="0" xfId="1" applyFont="1" applyProtection="1"/>
    <xf numFmtId="0" fontId="82" fillId="0" borderId="0" xfId="1" applyFont="1"/>
    <xf numFmtId="0" fontId="41" fillId="0" borderId="0" xfId="1" applyFont="1" applyProtection="1">
      <protection locked="0"/>
    </xf>
    <xf numFmtId="0" fontId="36" fillId="0" borderId="0" xfId="1" applyFont="1" applyProtection="1">
      <protection locked="0"/>
    </xf>
    <xf numFmtId="0" fontId="77" fillId="0" borderId="0" xfId="0" applyFont="1" applyBorder="1"/>
    <xf numFmtId="49" fontId="44" fillId="0" borderId="0" xfId="0" applyNumberFormat="1" applyFont="1" applyBorder="1"/>
    <xf numFmtId="49" fontId="28" fillId="0" borderId="0" xfId="0" applyNumberFormat="1" applyFont="1" applyBorder="1"/>
    <xf numFmtId="2" fontId="44" fillId="0" borderId="0" xfId="0" applyNumberFormat="1" applyFont="1" applyBorder="1"/>
    <xf numFmtId="14" fontId="43" fillId="0" borderId="0" xfId="1" applyNumberFormat="1" applyFont="1" applyAlignment="1"/>
    <xf numFmtId="0" fontId="43" fillId="0" borderId="0" xfId="1" applyFont="1" applyAlignment="1" applyProtection="1">
      <alignment horizontal="center"/>
    </xf>
    <xf numFmtId="0" fontId="28" fillId="0" borderId="0" xfId="0" applyFont="1" applyBorder="1" applyAlignment="1"/>
    <xf numFmtId="0" fontId="44" fillId="0" borderId="0" xfId="0" applyFont="1" applyBorder="1" applyAlignment="1"/>
    <xf numFmtId="0" fontId="36" fillId="0" borderId="0" xfId="1" applyFont="1" applyBorder="1" applyAlignment="1"/>
    <xf numFmtId="0" fontId="66" fillId="0" borderId="0" xfId="0" applyFont="1" applyBorder="1" applyAlignment="1">
      <alignment vertical="center"/>
    </xf>
    <xf numFmtId="14" fontId="28" fillId="0" borderId="0" xfId="0" applyNumberFormat="1" applyFont="1" applyBorder="1" applyAlignment="1">
      <alignment horizontal="center"/>
    </xf>
    <xf numFmtId="0" fontId="77" fillId="0" borderId="31" xfId="0" applyFont="1" applyBorder="1"/>
    <xf numFmtId="0" fontId="28" fillId="0" borderId="36" xfId="0" applyFont="1" applyBorder="1"/>
    <xf numFmtId="49" fontId="44" fillId="0" borderId="36" xfId="0" applyNumberFormat="1" applyFont="1" applyBorder="1"/>
    <xf numFmtId="0" fontId="77" fillId="0" borderId="20" xfId="0" applyFont="1" applyBorder="1"/>
    <xf numFmtId="0" fontId="28" fillId="0" borderId="20" xfId="0" applyFont="1" applyBorder="1"/>
    <xf numFmtId="0" fontId="76" fillId="0" borderId="0" xfId="1" applyFont="1" applyBorder="1" applyAlignment="1">
      <alignment horizontal="center"/>
    </xf>
    <xf numFmtId="14" fontId="76" fillId="0" borderId="0" xfId="0" applyNumberFormat="1" applyFont="1" applyBorder="1" applyAlignment="1"/>
    <xf numFmtId="0" fontId="76" fillId="0" borderId="0" xfId="0" applyFont="1" applyBorder="1" applyAlignment="1"/>
    <xf numFmtId="0" fontId="75" fillId="0" borderId="0" xfId="0" applyFont="1" applyBorder="1" applyAlignment="1"/>
    <xf numFmtId="49" fontId="75" fillId="0" borderId="0" xfId="0" applyNumberFormat="1" applyFont="1" applyAlignment="1"/>
    <xf numFmtId="0" fontId="41" fillId="0" borderId="0" xfId="1" applyFont="1" applyAlignment="1" applyProtection="1">
      <alignment horizontal="left"/>
    </xf>
    <xf numFmtId="0" fontId="41" fillId="0" borderId="0" xfId="1" applyFont="1" applyAlignment="1" applyProtection="1">
      <alignment horizontal="left"/>
      <protection locked="0"/>
    </xf>
    <xf numFmtId="39" fontId="85" fillId="0" borderId="0" xfId="1" applyNumberFormat="1" applyFont="1" applyBorder="1" applyAlignment="1">
      <alignment horizontal="right"/>
    </xf>
    <xf numFmtId="0" fontId="86" fillId="0" borderId="0" xfId="0" applyFont="1"/>
    <xf numFmtId="0" fontId="87" fillId="0" borderId="0" xfId="1" applyFont="1" applyBorder="1"/>
    <xf numFmtId="165" fontId="63" fillId="20" borderId="0" xfId="1" applyNumberFormat="1" applyFont="1" applyFill="1" applyBorder="1" applyAlignment="1" applyProtection="1"/>
    <xf numFmtId="0" fontId="59" fillId="20" borderId="0" xfId="1" applyFont="1" applyFill="1" applyBorder="1" applyProtection="1"/>
    <xf numFmtId="165" fontId="66" fillId="8" borderId="50" xfId="1" applyNumberFormat="1" applyFont="1" applyFill="1" applyBorder="1" applyAlignment="1" applyProtection="1"/>
    <xf numFmtId="2" fontId="63" fillId="20" borderId="0" xfId="1" applyNumberFormat="1" applyFont="1" applyFill="1" applyBorder="1"/>
    <xf numFmtId="0" fontId="59" fillId="20" borderId="0" xfId="1" applyFont="1" applyFill="1" applyBorder="1"/>
    <xf numFmtId="2" fontId="66" fillId="11" borderId="50" xfId="1" applyNumberFormat="1" applyFont="1" applyFill="1" applyBorder="1"/>
    <xf numFmtId="4" fontId="37" fillId="0" borderId="16" xfId="1" applyNumberFormat="1" applyFont="1" applyBorder="1" applyProtection="1"/>
    <xf numFmtId="0" fontId="37" fillId="8" borderId="16" xfId="1" applyFont="1" applyFill="1" applyBorder="1" applyProtection="1"/>
    <xf numFmtId="0" fontId="37" fillId="7" borderId="16" xfId="1" applyFont="1" applyFill="1" applyBorder="1"/>
    <xf numFmtId="0" fontId="37" fillId="11" borderId="16" xfId="1" applyFont="1" applyFill="1" applyBorder="1"/>
    <xf numFmtId="171" fontId="57" fillId="0" borderId="0" xfId="3" applyNumberFormat="1" applyFont="1" applyBorder="1"/>
    <xf numFmtId="0" fontId="59" fillId="0" borderId="0" xfId="1" applyFont="1" applyBorder="1" applyAlignment="1">
      <alignment horizontal="left"/>
    </xf>
    <xf numFmtId="0" fontId="59" fillId="0" borderId="0" xfId="1" applyFont="1" applyBorder="1"/>
    <xf numFmtId="0" fontId="59" fillId="0" borderId="0" xfId="1" applyFont="1" applyBorder="1" applyAlignment="1">
      <alignment horizontal="right"/>
    </xf>
    <xf numFmtId="0" fontId="89" fillId="0" borderId="0" xfId="1" applyFont="1" applyBorder="1" applyAlignment="1">
      <alignment horizontal="right"/>
    </xf>
    <xf numFmtId="0" fontId="90" fillId="0" borderId="0" xfId="1" applyFont="1" applyBorder="1"/>
    <xf numFmtId="49" fontId="57" fillId="0" borderId="0" xfId="1" applyNumberFormat="1" applyFont="1" applyBorder="1"/>
    <xf numFmtId="172" fontId="57" fillId="0" borderId="0" xfId="3" applyNumberFormat="1" applyFont="1" applyBorder="1" applyAlignment="1">
      <alignment horizontal="right" wrapText="1"/>
    </xf>
    <xf numFmtId="0" fontId="57" fillId="0" borderId="0" xfId="1" applyFont="1" applyBorder="1"/>
    <xf numFmtId="172" fontId="57" fillId="0" borderId="0" xfId="1" applyNumberFormat="1" applyFont="1" applyBorder="1"/>
    <xf numFmtId="172" fontId="57" fillId="0" borderId="0" xfId="3" applyNumberFormat="1" applyFont="1" applyBorder="1"/>
    <xf numFmtId="0" fontId="91" fillId="0" borderId="0" xfId="1" applyFont="1" applyBorder="1" applyAlignment="1">
      <alignment horizontal="center"/>
    </xf>
    <xf numFmtId="0" fontId="90" fillId="0" borderId="0" xfId="1" applyFont="1" applyBorder="1" applyAlignment="1">
      <alignment vertical="top"/>
    </xf>
    <xf numFmtId="172" fontId="57" fillId="0" borderId="0" xfId="3" applyNumberFormat="1" applyFont="1" applyBorder="1" applyAlignment="1">
      <alignment horizontal="right"/>
    </xf>
    <xf numFmtId="171" fontId="57" fillId="0" borderId="0" xfId="1" applyNumberFormat="1" applyFont="1" applyBorder="1"/>
    <xf numFmtId="0" fontId="92" fillId="0" borderId="0" xfId="1" applyFont="1" applyBorder="1"/>
    <xf numFmtId="0" fontId="93" fillId="0" borderId="0" xfId="1" applyFont="1" applyBorder="1"/>
    <xf numFmtId="49" fontId="57" fillId="0" borderId="0" xfId="1" applyNumberFormat="1" applyFont="1" applyBorder="1" applyAlignment="1">
      <alignment horizontal="right"/>
    </xf>
    <xf numFmtId="0" fontId="94" fillId="0" borderId="0" xfId="1" applyFont="1" applyBorder="1"/>
    <xf numFmtId="0" fontId="95" fillId="0" borderId="0" xfId="1" applyFont="1" applyBorder="1"/>
    <xf numFmtId="0" fontId="16" fillId="0" borderId="0" xfId="1" applyFont="1" applyBorder="1"/>
    <xf numFmtId="0" fontId="7" fillId="0" borderId="0" xfId="1" applyFont="1"/>
    <xf numFmtId="0" fontId="95" fillId="0" borderId="0" xfId="1" applyFont="1"/>
    <xf numFmtId="0" fontId="16" fillId="0" borderId="0" xfId="1" applyFont="1"/>
    <xf numFmtId="0" fontId="95" fillId="0" borderId="0" xfId="1" applyFont="1" applyBorder="1" applyAlignment="1">
      <alignment horizontal="right" wrapText="1"/>
    </xf>
    <xf numFmtId="0" fontId="95" fillId="0" borderId="21" xfId="1" applyFont="1" applyBorder="1" applyAlignment="1">
      <alignment horizontal="right" wrapText="1"/>
    </xf>
    <xf numFmtId="172" fontId="7" fillId="10" borderId="0" xfId="1" applyNumberFormat="1" applyFont="1" applyFill="1" applyBorder="1"/>
    <xf numFmtId="0" fontId="7" fillId="21" borderId="33" xfId="1" applyFont="1" applyFill="1" applyBorder="1"/>
    <xf numFmtId="0" fontId="7" fillId="21" borderId="62" xfId="1" applyFont="1" applyFill="1" applyBorder="1"/>
    <xf numFmtId="0" fontId="7" fillId="21" borderId="32" xfId="1" applyFont="1" applyFill="1" applyBorder="1"/>
    <xf numFmtId="0" fontId="95" fillId="0" borderId="71" xfId="1" applyFont="1" applyBorder="1" applyAlignment="1">
      <alignment horizontal="left" wrapText="1"/>
    </xf>
    <xf numFmtId="0" fontId="95" fillId="0" borderId="70" xfId="1" applyFont="1" applyBorder="1" applyAlignment="1">
      <alignment horizontal="left" wrapText="1"/>
    </xf>
    <xf numFmtId="0" fontId="95" fillId="0" borderId="31" xfId="1" applyFont="1" applyBorder="1" applyAlignment="1">
      <alignment horizontal="center"/>
    </xf>
    <xf numFmtId="0" fontId="95" fillId="0" borderId="36" xfId="1" applyFont="1" applyBorder="1" applyAlignment="1">
      <alignment horizontal="center"/>
    </xf>
    <xf numFmtId="0" fontId="95" fillId="0" borderId="20" xfId="1" applyFont="1" applyBorder="1" applyAlignment="1">
      <alignment horizontal="center"/>
    </xf>
    <xf numFmtId="0" fontId="7" fillId="0" borderId="31" xfId="1" applyFont="1" applyBorder="1" applyAlignment="1">
      <alignment horizontal="center"/>
    </xf>
    <xf numFmtId="0" fontId="7" fillId="0" borderId="36" xfId="1" applyFont="1" applyBorder="1" applyAlignment="1">
      <alignment horizontal="center"/>
    </xf>
    <xf numFmtId="0" fontId="7" fillId="0" borderId="20" xfId="1" applyFont="1" applyBorder="1" applyAlignment="1">
      <alignment horizontal="center"/>
    </xf>
    <xf numFmtId="0" fontId="7" fillId="7" borderId="31" xfId="1" applyFont="1" applyFill="1" applyBorder="1" applyProtection="1">
      <protection locked="0"/>
    </xf>
    <xf numFmtId="0" fontId="7" fillId="7" borderId="20" xfId="1" applyFont="1" applyFill="1" applyBorder="1" applyProtection="1">
      <protection locked="0"/>
    </xf>
    <xf numFmtId="172" fontId="7" fillId="7" borderId="31" xfId="1" applyNumberFormat="1" applyFont="1" applyFill="1" applyBorder="1" applyAlignment="1" applyProtection="1">
      <alignment horizontal="center"/>
      <protection locked="0"/>
    </xf>
    <xf numFmtId="172" fontId="7" fillId="7" borderId="36" xfId="1" applyNumberFormat="1" applyFont="1" applyFill="1" applyBorder="1" applyAlignment="1" applyProtection="1">
      <alignment horizontal="center"/>
      <protection locked="0"/>
    </xf>
    <xf numFmtId="172" fontId="7" fillId="7" borderId="20" xfId="1" applyNumberFormat="1" applyFont="1" applyFill="1" applyBorder="1" applyAlignment="1" applyProtection="1">
      <alignment horizontal="center"/>
      <protection locked="0"/>
    </xf>
    <xf numFmtId="172" fontId="95" fillId="10" borderId="31" xfId="1" applyNumberFormat="1" applyFont="1" applyFill="1" applyBorder="1"/>
    <xf numFmtId="172" fontId="95" fillId="10" borderId="36" xfId="1" applyNumberFormat="1" applyFont="1" applyFill="1" applyBorder="1"/>
    <xf numFmtId="172" fontId="95" fillId="10" borderId="20" xfId="1" applyNumberFormat="1" applyFont="1" applyFill="1" applyBorder="1"/>
    <xf numFmtId="165" fontId="8" fillId="8" borderId="66" xfId="1" applyNumberFormat="1" applyFont="1" applyFill="1" applyBorder="1" applyAlignment="1" applyProtection="1">
      <alignment horizontal="center" vertical="center"/>
    </xf>
    <xf numFmtId="165" fontId="8" fillId="8" borderId="78" xfId="1" applyNumberFormat="1" applyFont="1" applyFill="1" applyBorder="1" applyAlignment="1" applyProtection="1">
      <alignment horizontal="center" vertical="center"/>
    </xf>
    <xf numFmtId="165" fontId="95" fillId="8" borderId="24" xfId="1" applyNumberFormat="1" applyFont="1" applyFill="1" applyBorder="1" applyAlignment="1" applyProtection="1">
      <alignment horizontal="left" vertical="center" wrapText="1"/>
    </xf>
    <xf numFmtId="165" fontId="95" fillId="8" borderId="1" xfId="1" applyNumberFormat="1" applyFont="1" applyFill="1" applyBorder="1" applyAlignment="1" applyProtection="1">
      <alignment horizontal="left" vertical="center" wrapText="1"/>
    </xf>
    <xf numFmtId="165" fontId="95" fillId="8" borderId="18" xfId="1" applyNumberFormat="1" applyFont="1" applyFill="1" applyBorder="1" applyAlignment="1" applyProtection="1">
      <alignment horizontal="left" vertical="center" wrapText="1"/>
    </xf>
    <xf numFmtId="172" fontId="95" fillId="7" borderId="31" xfId="1" applyNumberFormat="1" applyFont="1" applyFill="1" applyBorder="1" applyProtection="1">
      <protection locked="0"/>
    </xf>
    <xf numFmtId="172" fontId="95" fillId="7" borderId="36" xfId="1" applyNumberFormat="1" applyFont="1" applyFill="1" applyBorder="1" applyProtection="1">
      <protection locked="0"/>
    </xf>
    <xf numFmtId="172" fontId="95" fillId="7" borderId="20" xfId="1" applyNumberFormat="1" applyFont="1" applyFill="1" applyBorder="1" applyProtection="1">
      <protection locked="0"/>
    </xf>
    <xf numFmtId="14" fontId="64" fillId="3" borderId="31" xfId="1" applyNumberFormat="1" applyFont="1" applyFill="1" applyBorder="1" applyAlignment="1" applyProtection="1">
      <alignment horizontal="center"/>
      <protection locked="0"/>
    </xf>
    <xf numFmtId="14" fontId="64" fillId="3" borderId="20" xfId="1" applyNumberFormat="1" applyFont="1" applyFill="1" applyBorder="1" applyAlignment="1" applyProtection="1">
      <alignment horizontal="center"/>
      <protection locked="0"/>
    </xf>
    <xf numFmtId="49" fontId="64" fillId="3" borderId="31" xfId="1" applyNumberFormat="1" applyFont="1" applyFill="1" applyBorder="1" applyAlignment="1" applyProtection="1">
      <alignment horizontal="center"/>
      <protection locked="0"/>
    </xf>
    <xf numFmtId="49" fontId="64" fillId="3" borderId="36" xfId="1" applyNumberFormat="1" applyFont="1" applyFill="1" applyBorder="1" applyAlignment="1" applyProtection="1">
      <alignment horizontal="center"/>
      <protection locked="0"/>
    </xf>
    <xf numFmtId="49" fontId="64" fillId="3" borderId="20" xfId="1" applyNumberFormat="1" applyFont="1" applyFill="1" applyBorder="1" applyAlignment="1" applyProtection="1">
      <alignment horizontal="center"/>
      <protection locked="0"/>
    </xf>
    <xf numFmtId="0" fontId="69" fillId="2" borderId="26" xfId="1" applyFont="1" applyFill="1" applyBorder="1" applyProtection="1"/>
    <xf numFmtId="0" fontId="69" fillId="2" borderId="27" xfId="1" applyFont="1" applyFill="1" applyBorder="1" applyProtection="1"/>
    <xf numFmtId="0" fontId="69" fillId="2" borderId="19" xfId="1" applyFont="1" applyFill="1" applyBorder="1" applyProtection="1"/>
    <xf numFmtId="0" fontId="64" fillId="0" borderId="15" xfId="1" applyFont="1" applyBorder="1"/>
    <xf numFmtId="0" fontId="64" fillId="0" borderId="21" xfId="1" applyFont="1" applyBorder="1"/>
    <xf numFmtId="0" fontId="64" fillId="0" borderId="16" xfId="1" applyFont="1" applyBorder="1"/>
    <xf numFmtId="0" fontId="66" fillId="11" borderId="15" xfId="1" applyFont="1" applyFill="1" applyBorder="1" applyAlignment="1">
      <alignment horizontal="left"/>
    </xf>
    <xf numFmtId="0" fontId="66" fillId="11" borderId="21" xfId="1" applyFont="1" applyFill="1" applyBorder="1" applyAlignment="1">
      <alignment horizontal="left"/>
    </xf>
    <xf numFmtId="0" fontId="66" fillId="11" borderId="16" xfId="1" applyFont="1" applyFill="1" applyBorder="1" applyAlignment="1">
      <alignment horizontal="left"/>
    </xf>
    <xf numFmtId="165" fontId="37" fillId="0" borderId="27" xfId="1" applyNumberFormat="1" applyFont="1" applyBorder="1" applyAlignment="1" applyProtection="1">
      <alignment horizontal="center"/>
    </xf>
    <xf numFmtId="0" fontId="64" fillId="0" borderId="0" xfId="0" applyFont="1" applyBorder="1" applyAlignment="1" applyProtection="1"/>
    <xf numFmtId="0" fontId="64" fillId="0" borderId="1" xfId="0" applyFont="1" applyBorder="1" applyAlignment="1" applyProtection="1"/>
    <xf numFmtId="49" fontId="69" fillId="2" borderId="24" xfId="1" applyNumberFormat="1" applyFont="1" applyFill="1" applyBorder="1" applyAlignment="1" applyProtection="1"/>
    <xf numFmtId="0" fontId="69" fillId="0" borderId="1" xfId="0" applyFont="1" applyBorder="1" applyAlignment="1" applyProtection="1"/>
    <xf numFmtId="0" fontId="69" fillId="0" borderId="18" xfId="0" applyFont="1" applyBorder="1" applyAlignment="1" applyProtection="1"/>
    <xf numFmtId="4" fontId="37" fillId="3" borderId="26" xfId="1" applyNumberFormat="1" applyFont="1" applyFill="1" applyBorder="1" applyAlignment="1" applyProtection="1">
      <protection locked="0"/>
    </xf>
    <xf numFmtId="0" fontId="64" fillId="0" borderId="29" xfId="0" applyFont="1" applyBorder="1" applyAlignment="1" applyProtection="1">
      <protection locked="0"/>
    </xf>
    <xf numFmtId="0" fontId="64" fillId="0" borderId="24" xfId="0" applyFont="1" applyBorder="1" applyAlignment="1" applyProtection="1">
      <protection locked="0"/>
    </xf>
    <xf numFmtId="166" fontId="63" fillId="20" borderId="0" xfId="1" applyNumberFormat="1" applyFont="1" applyFill="1" applyBorder="1" applyAlignment="1" applyProtection="1">
      <alignment horizontal="left"/>
    </xf>
    <xf numFmtId="0" fontId="63" fillId="20" borderId="0" xfId="1" applyFont="1" applyFill="1" applyBorder="1" applyAlignment="1">
      <alignment horizontal="left"/>
    </xf>
    <xf numFmtId="0" fontId="75" fillId="0" borderId="0" xfId="1" applyNumberFormat="1" applyFont="1" applyBorder="1" applyAlignment="1">
      <alignment horizontal="left"/>
    </xf>
    <xf numFmtId="0" fontId="75" fillId="0" borderId="0" xfId="1" applyNumberFormat="1" applyFont="1" applyBorder="1" applyAlignment="1" applyProtection="1">
      <alignment horizontal="left"/>
      <protection locked="0"/>
    </xf>
    <xf numFmtId="0" fontId="75" fillId="0" borderId="0" xfId="1" applyFont="1" applyBorder="1" applyAlignment="1">
      <alignment horizontal="left"/>
    </xf>
    <xf numFmtId="14" fontId="43" fillId="0" borderId="0" xfId="1" applyNumberFormat="1" applyFont="1" applyAlignment="1">
      <alignment horizontal="center"/>
    </xf>
    <xf numFmtId="0" fontId="43" fillId="0" borderId="0" xfId="1" applyFont="1" applyAlignment="1" applyProtection="1">
      <alignment horizontal="left"/>
      <protection locked="0"/>
    </xf>
    <xf numFmtId="14" fontId="43" fillId="0" borderId="0" xfId="1" applyNumberFormat="1" applyFont="1" applyAlignment="1">
      <alignment horizontal="left"/>
    </xf>
    <xf numFmtId="0" fontId="80" fillId="0" borderId="0" xfId="1" applyFont="1" applyAlignment="1" applyProtection="1">
      <alignment horizontal="left"/>
      <protection locked="0"/>
    </xf>
    <xf numFmtId="0" fontId="81" fillId="0" borderId="0" xfId="1" applyFont="1" applyAlignment="1" applyProtection="1">
      <alignment horizontal="left"/>
      <protection locked="0"/>
    </xf>
    <xf numFmtId="49" fontId="28" fillId="0" borderId="1" xfId="0" applyNumberFormat="1" applyFont="1" applyBorder="1" applyAlignment="1">
      <alignment horizontal="center"/>
    </xf>
    <xf numFmtId="14" fontId="28" fillId="0" borderId="24" xfId="0" applyNumberFormat="1" applyFont="1" applyBorder="1" applyAlignment="1">
      <alignment horizontal="center"/>
    </xf>
    <xf numFmtId="14" fontId="28" fillId="0" borderId="1" xfId="0" applyNumberFormat="1" applyFont="1" applyBorder="1" applyAlignment="1">
      <alignment horizontal="center"/>
    </xf>
    <xf numFmtId="14" fontId="28" fillId="0" borderId="18" xfId="0" applyNumberFormat="1" applyFont="1" applyBorder="1" applyAlignment="1">
      <alignment horizontal="center"/>
    </xf>
    <xf numFmtId="0" fontId="76" fillId="0" borderId="31" xfId="1" applyFont="1" applyBorder="1" applyAlignment="1">
      <alignment horizontal="center"/>
    </xf>
    <xf numFmtId="0" fontId="76" fillId="0" borderId="36" xfId="1" applyFont="1" applyBorder="1" applyAlignment="1">
      <alignment horizontal="center"/>
    </xf>
    <xf numFmtId="0" fontId="76" fillId="0" borderId="20" xfId="1" applyFont="1" applyBorder="1" applyAlignment="1">
      <alignment horizontal="center"/>
    </xf>
    <xf numFmtId="14" fontId="76" fillId="0" borderId="36" xfId="0" applyNumberFormat="1" applyFont="1" applyBorder="1" applyAlignment="1"/>
    <xf numFmtId="0" fontId="41" fillId="0" borderId="0" xfId="1" applyFont="1" applyAlignment="1" applyProtection="1">
      <alignment horizontal="left"/>
      <protection locked="0"/>
    </xf>
    <xf numFmtId="0" fontId="28" fillId="0" borderId="31" xfId="0" applyFont="1" applyBorder="1" applyAlignment="1">
      <alignment horizontal="left"/>
    </xf>
    <xf numFmtId="0" fontId="28" fillId="0" borderId="36" xfId="0" applyFont="1" applyBorder="1" applyAlignment="1">
      <alignment horizontal="left"/>
    </xf>
    <xf numFmtId="0" fontId="28" fillId="0" borderId="20" xfId="0" applyFont="1" applyBorder="1" applyAlignment="1">
      <alignment horizontal="left"/>
    </xf>
    <xf numFmtId="49" fontId="28" fillId="0" borderId="31" xfId="1" applyNumberFormat="1" applyFont="1" applyBorder="1"/>
    <xf numFmtId="49" fontId="28" fillId="0" borderId="36" xfId="0" applyNumberFormat="1" applyFont="1" applyBorder="1"/>
    <xf numFmtId="49" fontId="75" fillId="0" borderId="0" xfId="1" applyNumberFormat="1" applyFont="1" applyBorder="1" applyAlignment="1">
      <alignment horizontal="left"/>
    </xf>
    <xf numFmtId="172" fontId="7" fillId="10" borderId="31" xfId="1" applyNumberFormat="1" applyFont="1" applyFill="1" applyBorder="1" applyProtection="1"/>
    <xf numFmtId="172" fontId="7" fillId="10" borderId="36" xfId="1" applyNumberFormat="1" applyFont="1" applyFill="1" applyBorder="1" applyProtection="1"/>
    <xf numFmtId="172" fontId="7" fillId="10" borderId="20" xfId="1" applyNumberFormat="1" applyFont="1" applyFill="1" applyBorder="1" applyProtection="1"/>
    <xf numFmtId="172" fontId="7" fillId="10" borderId="50" xfId="1" applyNumberFormat="1" applyFont="1" applyFill="1" applyBorder="1"/>
    <xf numFmtId="172" fontId="7" fillId="10" borderId="21" xfId="1" applyNumberFormat="1" applyFont="1" applyFill="1" applyBorder="1"/>
    <xf numFmtId="172" fontId="7" fillId="10" borderId="17" xfId="1" applyNumberFormat="1" applyFont="1" applyFill="1" applyBorder="1"/>
    <xf numFmtId="0" fontId="7" fillId="0" borderId="31" xfId="1" applyFont="1" applyBorder="1" applyAlignment="1">
      <alignment horizontal="right"/>
    </xf>
    <xf numFmtId="0" fontId="7" fillId="0" borderId="36" xfId="1" applyFont="1" applyBorder="1" applyAlignment="1">
      <alignment horizontal="right"/>
    </xf>
    <xf numFmtId="0" fontId="7" fillId="0" borderId="20" xfId="1" applyFont="1" applyBorder="1" applyAlignment="1">
      <alignment horizontal="right"/>
    </xf>
    <xf numFmtId="0" fontId="7" fillId="21" borderId="15" xfId="1" applyFont="1" applyFill="1" applyBorder="1"/>
    <xf numFmtId="0" fontId="7" fillId="21" borderId="21" xfId="1" applyFont="1" applyFill="1" applyBorder="1"/>
    <xf numFmtId="0" fontId="7" fillId="21" borderId="17" xfId="1" applyFont="1" applyFill="1" applyBorder="1"/>
    <xf numFmtId="0" fontId="95" fillId="0" borderId="15" xfId="1" applyFont="1" applyBorder="1" applyAlignment="1">
      <alignment horizontal="right" wrapText="1"/>
    </xf>
    <xf numFmtId="0" fontId="95" fillId="0" borderId="21" xfId="1" applyFont="1" applyBorder="1" applyAlignment="1">
      <alignment horizontal="right" wrapText="1"/>
    </xf>
    <xf numFmtId="0" fontId="95" fillId="0" borderId="16" xfId="1" applyFont="1" applyBorder="1" applyAlignment="1">
      <alignment horizontal="right" wrapText="1"/>
    </xf>
    <xf numFmtId="4" fontId="37" fillId="3" borderId="3" xfId="1" applyNumberFormat="1" applyFont="1" applyFill="1" applyBorder="1" applyAlignment="1" applyProtection="1">
      <alignment horizontal="right"/>
      <protection locked="0"/>
    </xf>
    <xf numFmtId="4" fontId="37" fillId="3" borderId="7" xfId="1" applyNumberFormat="1" applyFont="1" applyFill="1" applyBorder="1" applyAlignment="1" applyProtection="1">
      <alignment horizontal="right"/>
      <protection locked="0"/>
    </xf>
    <xf numFmtId="0" fontId="69" fillId="2" borderId="31" xfId="1" applyFont="1" applyFill="1" applyBorder="1" applyAlignment="1" applyProtection="1">
      <alignment horizontal="left"/>
    </xf>
    <xf numFmtId="0" fontId="69" fillId="2" borderId="36" xfId="1" applyFont="1" applyFill="1" applyBorder="1" applyAlignment="1" applyProtection="1">
      <alignment horizontal="left"/>
    </xf>
    <xf numFmtId="0" fontId="69" fillId="2" borderId="20" xfId="1" applyFont="1" applyFill="1" applyBorder="1" applyAlignment="1" applyProtection="1">
      <alignment horizontal="left"/>
    </xf>
    <xf numFmtId="0" fontId="37" fillId="0" borderId="12" xfId="1" applyFont="1" applyBorder="1" applyAlignment="1" applyProtection="1">
      <alignment vertical="center"/>
    </xf>
    <xf numFmtId="0" fontId="37" fillId="0" borderId="31" xfId="1" applyFont="1" applyBorder="1" applyAlignment="1" applyProtection="1">
      <alignment vertical="center"/>
    </xf>
    <xf numFmtId="166" fontId="66" fillId="8" borderId="15" xfId="1" applyNumberFormat="1" applyFont="1" applyFill="1" applyBorder="1" applyAlignment="1" applyProtection="1">
      <alignment horizontal="left"/>
    </xf>
    <xf numFmtId="166" fontId="66" fillId="8" borderId="21" xfId="1" applyNumberFormat="1" applyFont="1" applyFill="1" applyBorder="1" applyAlignment="1" applyProtection="1">
      <alignment horizontal="left"/>
    </xf>
    <xf numFmtId="166" fontId="66" fillId="8" borderId="16" xfId="1" applyNumberFormat="1" applyFont="1" applyFill="1" applyBorder="1" applyAlignment="1" applyProtection="1">
      <alignment horizontal="left"/>
    </xf>
    <xf numFmtId="0" fontId="64" fillId="0" borderId="31" xfId="1" applyFont="1" applyBorder="1" applyAlignment="1" applyProtection="1">
      <alignment horizontal="left"/>
    </xf>
    <xf numFmtId="0" fontId="64" fillId="0" borderId="36" xfId="1" applyFont="1" applyBorder="1" applyAlignment="1" applyProtection="1">
      <alignment horizontal="left"/>
    </xf>
    <xf numFmtId="0" fontId="37" fillId="0" borderId="72" xfId="1" applyFont="1" applyBorder="1" applyAlignment="1" applyProtection="1">
      <alignment horizontal="left"/>
    </xf>
    <xf numFmtId="0" fontId="37" fillId="0" borderId="67" xfId="1" applyFont="1" applyBorder="1" applyAlignment="1" applyProtection="1">
      <alignment horizontal="left"/>
    </xf>
    <xf numFmtId="0" fontId="69" fillId="2" borderId="76" xfId="1" applyFont="1" applyFill="1" applyBorder="1" applyAlignment="1" applyProtection="1">
      <alignment wrapText="1"/>
    </xf>
    <xf numFmtId="0" fontId="69" fillId="2" borderId="60" xfId="1" applyFont="1" applyFill="1" applyBorder="1" applyAlignment="1" applyProtection="1">
      <alignment wrapText="1"/>
    </xf>
    <xf numFmtId="0" fontId="69" fillId="2" borderId="77" xfId="1" applyFont="1" applyFill="1" applyBorder="1" applyAlignment="1" applyProtection="1">
      <alignment wrapText="1"/>
    </xf>
    <xf numFmtId="49" fontId="69" fillId="2" borderId="29" xfId="1" applyNumberFormat="1" applyFont="1" applyFill="1" applyBorder="1" applyAlignment="1" applyProtection="1"/>
    <xf numFmtId="0" fontId="69" fillId="0" borderId="0" xfId="0" applyFont="1" applyBorder="1" applyAlignment="1" applyProtection="1"/>
    <xf numFmtId="0" fontId="69" fillId="0" borderId="9" xfId="0" applyFont="1" applyBorder="1" applyAlignment="1" applyProtection="1"/>
    <xf numFmtId="0" fontId="69" fillId="2" borderId="37" xfId="1" applyFont="1" applyFill="1" applyBorder="1" applyAlignment="1" applyProtection="1">
      <alignment horizontal="left"/>
    </xf>
    <xf numFmtId="0" fontId="69" fillId="0" borderId="42" xfId="0" applyFont="1" applyBorder="1" applyAlignment="1" applyProtection="1">
      <alignment horizontal="left"/>
    </xf>
    <xf numFmtId="0" fontId="69" fillId="0" borderId="73" xfId="0" applyFont="1" applyBorder="1" applyAlignment="1" applyProtection="1">
      <alignment horizontal="left"/>
    </xf>
    <xf numFmtId="0" fontId="64" fillId="0" borderId="61" xfId="0" applyFont="1" applyBorder="1" applyAlignment="1" applyProtection="1">
      <protection locked="0"/>
    </xf>
    <xf numFmtId="0" fontId="69" fillId="2" borderId="61" xfId="1" applyFont="1" applyFill="1" applyBorder="1" applyAlignment="1" applyProtection="1">
      <alignment horizontal="left" wrapText="1"/>
    </xf>
    <xf numFmtId="0" fontId="69" fillId="2" borderId="60" xfId="1" applyFont="1" applyFill="1" applyBorder="1" applyAlignment="1" applyProtection="1">
      <alignment horizontal="left"/>
    </xf>
    <xf numFmtId="0" fontId="69" fillId="2" borderId="77" xfId="1" applyFont="1" applyFill="1" applyBorder="1" applyAlignment="1" applyProtection="1">
      <alignment horizontal="left"/>
    </xf>
    <xf numFmtId="0" fontId="69" fillId="2" borderId="87" xfId="1" applyFont="1" applyFill="1" applyBorder="1" applyAlignment="1" applyProtection="1">
      <alignment horizontal="left"/>
    </xf>
    <xf numFmtId="0" fontId="69" fillId="2" borderId="11" xfId="1" applyFont="1" applyFill="1" applyBorder="1" applyAlignment="1" applyProtection="1">
      <alignment horizontal="left"/>
    </xf>
    <xf numFmtId="0" fontId="69" fillId="2" borderId="23" xfId="1" applyFont="1" applyFill="1" applyBorder="1" applyAlignment="1" applyProtection="1">
      <alignment horizontal="left"/>
    </xf>
    <xf numFmtId="165" fontId="37" fillId="0" borderId="19" xfId="1" applyNumberFormat="1" applyFont="1" applyBorder="1" applyAlignment="1" applyProtection="1">
      <alignment horizontal="center"/>
    </xf>
    <xf numFmtId="0" fontId="64" fillId="0" borderId="77" xfId="0" applyFont="1" applyBorder="1" applyAlignment="1" applyProtection="1">
      <alignment horizontal="center"/>
    </xf>
    <xf numFmtId="0" fontId="64" fillId="0" borderId="60" xfId="0" applyFont="1" applyBorder="1" applyAlignment="1" applyProtection="1">
      <alignment horizontal="center"/>
    </xf>
    <xf numFmtId="0" fontId="68" fillId="2" borderId="36" xfId="1" applyFont="1" applyFill="1" applyBorder="1" applyAlignment="1" applyProtection="1">
      <alignment horizontal="center"/>
    </xf>
    <xf numFmtId="0" fontId="66" fillId="0" borderId="59" xfId="1" applyFont="1" applyBorder="1" applyAlignment="1" applyProtection="1">
      <alignment horizontal="center"/>
    </xf>
    <xf numFmtId="0" fontId="66" fillId="0" borderId="60" xfId="1" applyFont="1" applyBorder="1" applyAlignment="1" applyProtection="1">
      <alignment horizontal="center"/>
    </xf>
    <xf numFmtId="0" fontId="66" fillId="0" borderId="35" xfId="1" applyFont="1" applyBorder="1" applyAlignment="1" applyProtection="1">
      <alignment horizontal="center"/>
    </xf>
    <xf numFmtId="0" fontId="66" fillId="0" borderId="33" xfId="1" applyFont="1" applyBorder="1" applyAlignment="1" applyProtection="1">
      <alignment horizontal="center"/>
    </xf>
    <xf numFmtId="0" fontId="66" fillId="0" borderId="62" xfId="1" applyFont="1" applyBorder="1" applyAlignment="1" applyProtection="1">
      <alignment horizontal="center"/>
    </xf>
    <xf numFmtId="0" fontId="66" fillId="0" borderId="32" xfId="1" applyFont="1" applyBorder="1" applyAlignment="1" applyProtection="1">
      <alignment horizontal="center"/>
    </xf>
    <xf numFmtId="0" fontId="37" fillId="0" borderId="15" xfId="1" applyFont="1" applyBorder="1" applyAlignment="1" applyProtection="1">
      <alignment horizontal="center"/>
    </xf>
    <xf numFmtId="0" fontId="37" fillId="0" borderId="17" xfId="1" applyFont="1" applyBorder="1" applyAlignment="1" applyProtection="1">
      <alignment horizontal="center"/>
    </xf>
    <xf numFmtId="0" fontId="37" fillId="0" borderId="15" xfId="1" applyFont="1" applyBorder="1" applyAlignment="1" applyProtection="1">
      <alignment horizontal="right"/>
    </xf>
    <xf numFmtId="0" fontId="37" fillId="0" borderId="21" xfId="1" applyFont="1" applyBorder="1" applyAlignment="1" applyProtection="1">
      <alignment horizontal="right"/>
    </xf>
    <xf numFmtId="14" fontId="37" fillId="7" borderId="2" xfId="1" applyNumberFormat="1" applyFont="1" applyFill="1" applyBorder="1" applyAlignment="1" applyProtection="1">
      <alignment horizontal="center"/>
      <protection locked="0"/>
    </xf>
    <xf numFmtId="0" fontId="37" fillId="7" borderId="2" xfId="1" applyFont="1" applyFill="1" applyBorder="1" applyAlignment="1" applyProtection="1">
      <alignment horizontal="center"/>
      <protection locked="0"/>
    </xf>
    <xf numFmtId="14" fontId="66" fillId="0" borderId="2" xfId="1" applyNumberFormat="1" applyFont="1" applyBorder="1" applyAlignment="1" applyProtection="1">
      <alignment horizontal="center"/>
    </xf>
    <xf numFmtId="0" fontId="64" fillId="3" borderId="80" xfId="1" applyFont="1" applyFill="1" applyBorder="1" applyAlignment="1" applyProtection="1">
      <alignment vertical="top" wrapText="1"/>
      <protection locked="0"/>
    </xf>
    <xf numFmtId="0" fontId="64" fillId="3" borderId="62" xfId="1" applyFont="1" applyFill="1" applyBorder="1" applyAlignment="1" applyProtection="1">
      <alignment vertical="top" wrapText="1"/>
      <protection locked="0"/>
    </xf>
    <xf numFmtId="0" fontId="64" fillId="3" borderId="89" xfId="1" applyFont="1" applyFill="1" applyBorder="1" applyAlignment="1" applyProtection="1">
      <alignment vertical="top" wrapText="1"/>
      <protection locked="0"/>
    </xf>
    <xf numFmtId="0" fontId="64" fillId="3" borderId="31" xfId="1" applyFont="1" applyFill="1" applyBorder="1" applyAlignment="1" applyProtection="1">
      <alignment vertical="top" wrapText="1"/>
      <protection locked="0"/>
    </xf>
    <xf numFmtId="0" fontId="64" fillId="3" borderId="36" xfId="1" applyFont="1" applyFill="1" applyBorder="1" applyAlignment="1" applyProtection="1">
      <alignment vertical="top" wrapText="1"/>
      <protection locked="0"/>
    </xf>
    <xf numFmtId="0" fontId="64" fillId="3" borderId="20" xfId="1" applyFont="1" applyFill="1" applyBorder="1" applyAlignment="1" applyProtection="1">
      <alignment vertical="top" wrapText="1"/>
      <protection locked="0"/>
    </xf>
    <xf numFmtId="0" fontId="37" fillId="2" borderId="50" xfId="1" applyFont="1" applyFill="1" applyBorder="1" applyAlignment="1" applyProtection="1">
      <alignment horizontal="center"/>
    </xf>
    <xf numFmtId="0" fontId="64" fillId="0" borderId="17" xfId="0" applyFont="1" applyBorder="1" applyAlignment="1" applyProtection="1">
      <alignment horizontal="center"/>
    </xf>
    <xf numFmtId="0" fontId="65" fillId="2" borderId="68" xfId="1" applyFont="1" applyFill="1" applyBorder="1" applyAlignment="1" applyProtection="1">
      <alignment horizontal="left" wrapText="1"/>
    </xf>
    <xf numFmtId="0" fontId="65" fillId="2" borderId="58" xfId="1" applyFont="1" applyFill="1" applyBorder="1" applyAlignment="1" applyProtection="1">
      <alignment horizontal="left" wrapText="1"/>
    </xf>
    <xf numFmtId="0" fontId="65" fillId="2" borderId="70" xfId="1" applyFont="1" applyFill="1" applyBorder="1" applyAlignment="1" applyProtection="1">
      <alignment horizontal="left" wrapText="1"/>
    </xf>
    <xf numFmtId="14" fontId="64" fillId="3" borderId="71" xfId="1" applyNumberFormat="1" applyFont="1" applyFill="1" applyBorder="1" applyAlignment="1" applyProtection="1">
      <alignment horizontal="left" vertical="center"/>
      <protection locked="0"/>
    </xf>
    <xf numFmtId="0" fontId="64" fillId="3" borderId="74" xfId="0" applyFont="1" applyFill="1" applyBorder="1" applyAlignment="1" applyProtection="1">
      <alignment horizontal="left" vertical="center"/>
      <protection locked="0"/>
    </xf>
    <xf numFmtId="49" fontId="64" fillId="3" borderId="68" xfId="1" applyNumberFormat="1" applyFont="1" applyFill="1" applyBorder="1" applyAlignment="1" applyProtection="1">
      <alignment horizontal="left" vertical="center"/>
      <protection locked="0"/>
    </xf>
    <xf numFmtId="49" fontId="64" fillId="3" borderId="58" xfId="1" applyNumberFormat="1" applyFont="1" applyFill="1" applyBorder="1" applyAlignment="1" applyProtection="1">
      <alignment horizontal="left" vertical="center"/>
      <protection locked="0"/>
    </xf>
    <xf numFmtId="49" fontId="64" fillId="3" borderId="70" xfId="1" applyNumberFormat="1" applyFont="1" applyFill="1" applyBorder="1" applyAlignment="1" applyProtection="1">
      <alignment horizontal="left" vertical="center"/>
      <protection locked="0"/>
    </xf>
    <xf numFmtId="49" fontId="64" fillId="3" borderId="31" xfId="1" applyNumberFormat="1" applyFont="1" applyFill="1" applyBorder="1" applyAlignment="1" applyProtection="1">
      <protection locked="0"/>
    </xf>
    <xf numFmtId="0" fontId="64" fillId="3" borderId="36" xfId="0" applyFont="1" applyFill="1" applyBorder="1" applyProtection="1">
      <protection locked="0"/>
    </xf>
    <xf numFmtId="0" fontId="64" fillId="3" borderId="20" xfId="0" applyFont="1" applyFill="1" applyBorder="1" applyProtection="1">
      <protection locked="0"/>
    </xf>
    <xf numFmtId="49" fontId="64" fillId="3" borderId="24" xfId="1" applyNumberFormat="1" applyFont="1" applyFill="1" applyBorder="1" applyAlignment="1" applyProtection="1">
      <protection locked="0"/>
    </xf>
    <xf numFmtId="0" fontId="64" fillId="3" borderId="1" xfId="0" applyFont="1" applyFill="1" applyBorder="1" applyAlignment="1" applyProtection="1">
      <protection locked="0"/>
    </xf>
    <xf numFmtId="0" fontId="64" fillId="3" borderId="18" xfId="0" applyFont="1" applyFill="1" applyBorder="1" applyAlignment="1" applyProtection="1">
      <protection locked="0"/>
    </xf>
    <xf numFmtId="0" fontId="64" fillId="3" borderId="36" xfId="0" applyFont="1" applyFill="1" applyBorder="1" applyAlignment="1" applyProtection="1">
      <protection locked="0"/>
    </xf>
    <xf numFmtId="0" fontId="64" fillId="3" borderId="20" xfId="0" applyFont="1" applyFill="1" applyBorder="1" applyAlignment="1" applyProtection="1">
      <protection locked="0"/>
    </xf>
    <xf numFmtId="0" fontId="37" fillId="2" borderId="50" xfId="1" applyFont="1" applyFill="1" applyBorder="1" applyAlignment="1" applyProtection="1"/>
    <xf numFmtId="0" fontId="64" fillId="0" borderId="21" xfId="0" applyFont="1" applyBorder="1" applyAlignment="1" applyProtection="1"/>
    <xf numFmtId="14" fontId="64" fillId="3" borderId="31" xfId="1" applyNumberFormat="1" applyFont="1" applyFill="1" applyBorder="1" applyAlignment="1" applyProtection="1">
      <alignment vertical="top"/>
      <protection locked="0"/>
    </xf>
    <xf numFmtId="0" fontId="64" fillId="3" borderId="20" xfId="0" applyFont="1" applyFill="1" applyBorder="1" applyAlignment="1" applyProtection="1">
      <alignment vertical="top"/>
      <protection locked="0"/>
    </xf>
    <xf numFmtId="2" fontId="67" fillId="4" borderId="0" xfId="0" applyNumberFormat="1" applyFont="1" applyFill="1" applyBorder="1" applyAlignment="1" applyProtection="1">
      <alignment wrapText="1"/>
    </xf>
    <xf numFmtId="0" fontId="37" fillId="2" borderId="15" xfId="1" applyFont="1" applyFill="1" applyBorder="1" applyAlignment="1" applyProtection="1">
      <alignment horizontal="left" wrapText="1"/>
    </xf>
    <xf numFmtId="0" fontId="37" fillId="2" borderId="21" xfId="1" applyFont="1" applyFill="1" applyBorder="1" applyAlignment="1" applyProtection="1">
      <alignment horizontal="left"/>
    </xf>
    <xf numFmtId="0" fontId="37" fillId="2" borderId="16" xfId="1" applyFont="1" applyFill="1" applyBorder="1" applyAlignment="1" applyProtection="1">
      <alignment horizontal="left"/>
    </xf>
    <xf numFmtId="14" fontId="64" fillId="3" borderId="24" xfId="1" applyNumberFormat="1" applyFont="1" applyFill="1" applyBorder="1" applyAlignment="1" applyProtection="1">
      <alignment vertical="top"/>
      <protection locked="0"/>
    </xf>
    <xf numFmtId="0" fontId="64" fillId="3" borderId="18" xfId="0" applyFont="1" applyFill="1" applyBorder="1" applyAlignment="1" applyProtection="1">
      <alignment vertical="top"/>
      <protection locked="0"/>
    </xf>
    <xf numFmtId="49" fontId="64" fillId="3" borderId="90" xfId="1" applyNumberFormat="1" applyFont="1" applyFill="1" applyBorder="1" applyAlignment="1" applyProtection="1">
      <alignment horizontal="left" vertical="top"/>
      <protection locked="0"/>
    </xf>
    <xf numFmtId="0" fontId="64" fillId="3" borderId="36" xfId="0" applyFont="1" applyFill="1" applyBorder="1" applyAlignment="1" applyProtection="1">
      <alignment horizontal="left" vertical="top"/>
      <protection locked="0"/>
    </xf>
    <xf numFmtId="0" fontId="64" fillId="3" borderId="20" xfId="0" applyFont="1" applyFill="1" applyBorder="1" applyAlignment="1" applyProtection="1">
      <alignment horizontal="left" vertical="top"/>
      <protection locked="0"/>
    </xf>
    <xf numFmtId="14" fontId="64" fillId="3" borderId="80" xfId="1" applyNumberFormat="1" applyFont="1" applyFill="1" applyBorder="1" applyAlignment="1" applyProtection="1">
      <alignment vertical="top"/>
      <protection locked="0"/>
    </xf>
    <xf numFmtId="14" fontId="64" fillId="3" borderId="89" xfId="0" applyNumberFormat="1" applyFont="1" applyFill="1" applyBorder="1" applyAlignment="1" applyProtection="1">
      <alignment vertical="top"/>
      <protection locked="0"/>
    </xf>
    <xf numFmtId="0" fontId="37" fillId="2" borderId="15" xfId="1" applyFont="1" applyFill="1" applyBorder="1" applyAlignment="1" applyProtection="1"/>
    <xf numFmtId="49" fontId="64" fillId="3" borderId="33" xfId="1" applyNumberFormat="1" applyFont="1" applyFill="1" applyBorder="1" applyAlignment="1" applyProtection="1">
      <alignment horizontal="left" vertical="top"/>
      <protection locked="0"/>
    </xf>
    <xf numFmtId="0" fontId="64" fillId="3" borderId="62" xfId="0" applyFont="1" applyFill="1" applyBorder="1" applyAlignment="1" applyProtection="1">
      <alignment horizontal="left" vertical="top"/>
      <protection locked="0"/>
    </xf>
    <xf numFmtId="0" fontId="64" fillId="3" borderId="89" xfId="0" applyFont="1" applyFill="1" applyBorder="1" applyAlignment="1" applyProtection="1">
      <alignment horizontal="left" vertical="top"/>
      <protection locked="0"/>
    </xf>
    <xf numFmtId="49" fontId="64" fillId="3" borderId="65" xfId="1" applyNumberFormat="1" applyFont="1" applyFill="1" applyBorder="1" applyAlignment="1" applyProtection="1">
      <alignment horizontal="left" vertical="top"/>
      <protection locked="0"/>
    </xf>
    <xf numFmtId="0" fontId="64" fillId="3" borderId="1" xfId="0" applyFont="1" applyFill="1" applyBorder="1" applyAlignment="1" applyProtection="1">
      <alignment horizontal="left" vertical="top"/>
      <protection locked="0"/>
    </xf>
    <xf numFmtId="0" fontId="64" fillId="3" borderId="18" xfId="0" applyFont="1" applyFill="1" applyBorder="1" applyAlignment="1" applyProtection="1">
      <alignment horizontal="left" vertical="top"/>
      <protection locked="0"/>
    </xf>
    <xf numFmtId="0" fontId="69" fillId="2" borderId="22" xfId="1" applyFont="1" applyFill="1" applyBorder="1" applyAlignment="1" applyProtection="1">
      <alignment horizontal="left"/>
    </xf>
    <xf numFmtId="49" fontId="69" fillId="2" borderId="26" xfId="1" applyNumberFormat="1" applyFont="1" applyFill="1" applyBorder="1" applyAlignment="1" applyProtection="1">
      <alignment horizontal="left"/>
    </xf>
    <xf numFmtId="0" fontId="69" fillId="0" borderId="27" xfId="0" applyFont="1" applyBorder="1" applyAlignment="1" applyProtection="1">
      <alignment horizontal="left"/>
    </xf>
    <xf numFmtId="0" fontId="69" fillId="0" borderId="19" xfId="0" applyFont="1" applyBorder="1" applyAlignment="1" applyProtection="1">
      <alignment horizontal="left"/>
    </xf>
    <xf numFmtId="0" fontId="69" fillId="2" borderId="82" xfId="1" applyFont="1" applyFill="1" applyBorder="1" applyAlignment="1" applyProtection="1"/>
    <xf numFmtId="0" fontId="69" fillId="0" borderId="83" xfId="0" applyFont="1" applyBorder="1" applyAlignment="1" applyProtection="1"/>
    <xf numFmtId="0" fontId="69" fillId="0" borderId="84" xfId="0" applyFont="1" applyBorder="1" applyAlignment="1" applyProtection="1"/>
    <xf numFmtId="4" fontId="37" fillId="3" borderId="61" xfId="1" applyNumberFormat="1" applyFont="1" applyFill="1" applyBorder="1" applyAlignment="1" applyProtection="1">
      <protection locked="0"/>
    </xf>
    <xf numFmtId="0" fontId="65" fillId="2" borderId="50" xfId="1" applyFont="1" applyFill="1" applyBorder="1" applyAlignment="1" applyProtection="1">
      <alignment horizontal="center"/>
    </xf>
    <xf numFmtId="0" fontId="65" fillId="2" borderId="21" xfId="1" applyFont="1" applyFill="1" applyBorder="1" applyAlignment="1" applyProtection="1">
      <alignment horizontal="center"/>
    </xf>
    <xf numFmtId="0" fontId="65" fillId="2" borderId="16" xfId="1" applyFont="1" applyFill="1" applyBorder="1" applyAlignment="1" applyProtection="1">
      <alignment horizontal="center"/>
    </xf>
    <xf numFmtId="0" fontId="37" fillId="2" borderId="69" xfId="1" applyFont="1" applyFill="1" applyBorder="1" applyAlignment="1" applyProtection="1">
      <alignment horizontal="center"/>
    </xf>
    <xf numFmtId="0" fontId="69" fillId="2" borderId="31" xfId="1" applyFont="1" applyFill="1" applyBorder="1" applyAlignment="1" applyProtection="1">
      <alignment wrapText="1"/>
    </xf>
    <xf numFmtId="0" fontId="69" fillId="2" borderId="36" xfId="1" applyFont="1" applyFill="1" applyBorder="1" applyAlignment="1" applyProtection="1">
      <alignment wrapText="1"/>
    </xf>
    <xf numFmtId="0" fontId="69" fillId="2" borderId="20" xfId="1" applyFont="1" applyFill="1" applyBorder="1" applyAlignment="1" applyProtection="1">
      <alignment wrapText="1"/>
    </xf>
    <xf numFmtId="0" fontId="69" fillId="2" borderId="26" xfId="1" applyFont="1" applyFill="1" applyBorder="1" applyAlignment="1" applyProtection="1">
      <alignment wrapText="1"/>
    </xf>
    <xf numFmtId="0" fontId="69" fillId="2" borderId="27" xfId="1" applyFont="1" applyFill="1" applyBorder="1" applyAlignment="1" applyProtection="1">
      <alignment wrapText="1"/>
    </xf>
    <xf numFmtId="0" fontId="69" fillId="2" borderId="19" xfId="1" applyFont="1" applyFill="1" applyBorder="1" applyAlignment="1" applyProtection="1">
      <alignment wrapText="1"/>
    </xf>
    <xf numFmtId="0" fontId="64" fillId="3" borderId="24" xfId="1" applyFont="1" applyFill="1" applyBorder="1" applyAlignment="1" applyProtection="1">
      <alignment vertical="top" wrapText="1"/>
      <protection locked="0"/>
    </xf>
    <xf numFmtId="0" fontId="64" fillId="3" borderId="1" xfId="1" applyFont="1" applyFill="1" applyBorder="1" applyAlignment="1" applyProtection="1">
      <alignment vertical="top" wrapText="1"/>
      <protection locked="0"/>
    </xf>
    <xf numFmtId="0" fontId="64" fillId="3" borderId="18" xfId="1" applyFont="1" applyFill="1" applyBorder="1" applyAlignment="1" applyProtection="1">
      <alignment vertical="top" wrapText="1"/>
      <protection locked="0"/>
    </xf>
    <xf numFmtId="49" fontId="64" fillId="3" borderId="53" xfId="1" applyNumberFormat="1" applyFont="1" applyFill="1" applyBorder="1" applyAlignment="1" applyProtection="1">
      <alignment horizontal="center"/>
      <protection locked="0"/>
    </xf>
    <xf numFmtId="49" fontId="64" fillId="3" borderId="12" xfId="1" applyNumberFormat="1" applyFont="1" applyFill="1" applyBorder="1" applyAlignment="1" applyProtection="1">
      <alignment horizontal="center"/>
      <protection locked="0"/>
    </xf>
    <xf numFmtId="0" fontId="64" fillId="0" borderId="16" xfId="0" applyFont="1" applyBorder="1" applyAlignment="1" applyProtection="1"/>
    <xf numFmtId="14" fontId="64" fillId="3" borderId="31" xfId="1" applyNumberFormat="1" applyFont="1" applyFill="1" applyBorder="1" applyAlignment="1" applyProtection="1">
      <alignment horizontal="left"/>
      <protection locked="0"/>
    </xf>
    <xf numFmtId="0" fontId="64" fillId="0" borderId="36" xfId="0" applyFont="1" applyBorder="1" applyAlignment="1" applyProtection="1">
      <alignment horizontal="left"/>
      <protection locked="0"/>
    </xf>
    <xf numFmtId="49" fontId="64" fillId="3" borderId="48" xfId="1" applyNumberFormat="1" applyFont="1" applyFill="1" applyBorder="1" applyAlignment="1" applyProtection="1">
      <alignment horizontal="center"/>
      <protection locked="0"/>
    </xf>
    <xf numFmtId="49" fontId="64" fillId="3" borderId="43" xfId="1" applyNumberFormat="1" applyFont="1" applyFill="1" applyBorder="1" applyAlignment="1" applyProtection="1">
      <protection locked="0"/>
    </xf>
    <xf numFmtId="0" fontId="64" fillId="3" borderId="44" xfId="0" applyFont="1" applyFill="1" applyBorder="1" applyAlignment="1" applyProtection="1">
      <protection locked="0"/>
    </xf>
    <xf numFmtId="4" fontId="37" fillId="3" borderId="3" xfId="1" applyNumberFormat="1" applyFont="1" applyFill="1" applyBorder="1" applyAlignment="1" applyProtection="1">
      <protection locked="0"/>
    </xf>
    <xf numFmtId="4" fontId="37" fillId="3" borderId="76" xfId="1" applyNumberFormat="1" applyFont="1" applyFill="1" applyBorder="1" applyAlignment="1" applyProtection="1">
      <protection locked="0"/>
    </xf>
    <xf numFmtId="4" fontId="37" fillId="3" borderId="75" xfId="1" applyNumberFormat="1" applyFont="1" applyFill="1" applyBorder="1" applyAlignment="1" applyProtection="1">
      <alignment horizontal="right"/>
      <protection locked="0"/>
    </xf>
    <xf numFmtId="4" fontId="37" fillId="3" borderId="76" xfId="1" applyNumberFormat="1" applyFont="1" applyFill="1" applyBorder="1" applyAlignment="1" applyProtection="1">
      <alignment horizontal="right"/>
      <protection locked="0"/>
    </xf>
    <xf numFmtId="165" fontId="37" fillId="0" borderId="79" xfId="1" applyNumberFormat="1" applyFont="1" applyBorder="1" applyAlignment="1" applyProtection="1">
      <alignment horizontal="center"/>
    </xf>
    <xf numFmtId="165" fontId="37" fillId="0" borderId="13" xfId="1" applyNumberFormat="1" applyFont="1" applyBorder="1" applyAlignment="1" applyProtection="1">
      <alignment horizontal="center"/>
    </xf>
    <xf numFmtId="4" fontId="37" fillId="3" borderId="55" xfId="1" applyNumberFormat="1" applyFont="1" applyFill="1" applyBorder="1" applyAlignment="1" applyProtection="1">
      <protection locked="0"/>
    </xf>
    <xf numFmtId="4" fontId="37" fillId="3" borderId="39" xfId="1" applyNumberFormat="1" applyFont="1" applyFill="1" applyBorder="1" applyAlignment="1" applyProtection="1">
      <protection locked="0"/>
    </xf>
    <xf numFmtId="14" fontId="64" fillId="3" borderId="80" xfId="1" applyNumberFormat="1" applyFont="1" applyFill="1" applyBorder="1" applyAlignment="1" applyProtection="1">
      <alignment horizontal="left"/>
      <protection locked="0"/>
    </xf>
    <xf numFmtId="0" fontId="64" fillId="0" borderId="62" xfId="0" applyFont="1" applyBorder="1" applyAlignment="1" applyProtection="1">
      <alignment horizontal="left"/>
      <protection locked="0"/>
    </xf>
    <xf numFmtId="49" fontId="64" fillId="3" borderId="45" xfId="1" applyNumberFormat="1" applyFont="1" applyFill="1" applyBorder="1" applyAlignment="1" applyProtection="1">
      <protection locked="0"/>
    </xf>
    <xf numFmtId="0" fontId="64" fillId="3" borderId="12" xfId="0" applyFont="1" applyFill="1" applyBorder="1" applyAlignment="1" applyProtection="1">
      <protection locked="0"/>
    </xf>
    <xf numFmtId="0" fontId="69" fillId="2" borderId="24" xfId="1" applyFont="1" applyFill="1" applyBorder="1" applyAlignment="1" applyProtection="1">
      <alignment wrapText="1"/>
    </xf>
    <xf numFmtId="0" fontId="69" fillId="2" borderId="1" xfId="1" applyFont="1" applyFill="1" applyBorder="1" applyAlignment="1" applyProtection="1">
      <alignment wrapText="1"/>
    </xf>
    <xf numFmtId="0" fontId="69" fillId="2" borderId="18" xfId="1" applyFont="1" applyFill="1" applyBorder="1" applyAlignment="1" applyProtection="1">
      <alignment wrapText="1"/>
    </xf>
    <xf numFmtId="14" fontId="64" fillId="3" borderId="61" xfId="1" applyNumberFormat="1" applyFont="1" applyFill="1" applyBorder="1" applyAlignment="1" applyProtection="1">
      <alignment horizontal="left"/>
      <protection locked="0"/>
    </xf>
    <xf numFmtId="0" fontId="64" fillId="0" borderId="60" xfId="0" applyFont="1" applyBorder="1" applyAlignment="1" applyProtection="1">
      <alignment horizontal="left"/>
      <protection locked="0"/>
    </xf>
    <xf numFmtId="49" fontId="64" fillId="3" borderId="34" xfId="1" applyNumberFormat="1" applyFont="1" applyFill="1" applyBorder="1" applyAlignment="1" applyProtection="1">
      <protection locked="0"/>
    </xf>
    <xf numFmtId="0" fontId="64" fillId="3" borderId="81" xfId="0" applyFont="1" applyFill="1" applyBorder="1" applyAlignment="1" applyProtection="1">
      <protection locked="0"/>
    </xf>
    <xf numFmtId="49" fontId="64" fillId="3" borderId="90" xfId="1" applyNumberFormat="1" applyFont="1" applyFill="1" applyBorder="1" applyAlignment="1" applyProtection="1">
      <alignment horizontal="center"/>
      <protection locked="0"/>
    </xf>
    <xf numFmtId="0" fontId="66" fillId="0" borderId="0" xfId="0" applyFont="1" applyBorder="1" applyAlignment="1">
      <alignment horizontal="center" vertical="center"/>
    </xf>
    <xf numFmtId="170" fontId="66" fillId="0" borderId="0" xfId="0" applyNumberFormat="1" applyFont="1" applyBorder="1" applyAlignment="1">
      <alignment horizontal="right" vertical="center"/>
    </xf>
    <xf numFmtId="14" fontId="44" fillId="0" borderId="0" xfId="0" applyNumberFormat="1" applyFont="1" applyBorder="1" applyAlignment="1"/>
    <xf numFmtId="14" fontId="44" fillId="0" borderId="0" xfId="0" applyNumberFormat="1" applyFont="1" applyBorder="1" applyAlignment="1">
      <alignment horizontal="left"/>
    </xf>
    <xf numFmtId="0" fontId="50" fillId="0" borderId="0" xfId="1" applyFont="1" applyBorder="1" applyAlignment="1" applyProtection="1">
      <alignment wrapText="1"/>
    </xf>
    <xf numFmtId="0" fontId="62" fillId="0" borderId="0" xfId="1" applyFont="1" applyBorder="1" applyAlignment="1">
      <alignment vertical="center" wrapText="1"/>
    </xf>
    <xf numFmtId="2" fontId="83" fillId="0" borderId="0" xfId="1" applyNumberFormat="1" applyFont="1" applyBorder="1" applyAlignment="1">
      <alignment horizontal="right" vertical="center"/>
    </xf>
    <xf numFmtId="0" fontId="43" fillId="0" borderId="0" xfId="1" applyFont="1" applyAlignment="1" applyProtection="1">
      <alignment horizontal="center"/>
      <protection locked="0"/>
    </xf>
    <xf numFmtId="0" fontId="75" fillId="0" borderId="0" xfId="1" applyNumberFormat="1" applyFont="1" applyBorder="1" applyAlignment="1" applyProtection="1">
      <alignment horizontal="left"/>
    </xf>
    <xf numFmtId="0" fontId="28" fillId="0" borderId="31" xfId="0" applyFont="1" applyBorder="1" applyProtection="1">
      <protection locked="0"/>
    </xf>
    <xf numFmtId="0" fontId="28" fillId="0" borderId="36" xfId="0" applyFont="1" applyBorder="1" applyProtection="1">
      <protection locked="0"/>
    </xf>
    <xf numFmtId="0" fontId="28" fillId="0" borderId="20" xfId="0" applyFont="1" applyBorder="1" applyProtection="1">
      <protection locked="0"/>
    </xf>
    <xf numFmtId="0" fontId="64" fillId="0" borderId="0" xfId="0" applyFont="1" applyBorder="1" applyAlignment="1">
      <alignment vertical="center" wrapText="1"/>
    </xf>
    <xf numFmtId="0" fontId="75" fillId="0" borderId="0" xfId="1" applyFont="1" applyAlignment="1" applyProtection="1">
      <alignment horizontal="left"/>
      <protection locked="0"/>
    </xf>
    <xf numFmtId="0" fontId="43" fillId="0" borderId="0" xfId="1" applyFont="1" applyAlignment="1">
      <alignment horizontal="left"/>
    </xf>
    <xf numFmtId="49" fontId="75" fillId="0" borderId="0" xfId="1" applyNumberFormat="1" applyFont="1" applyBorder="1" applyAlignment="1" applyProtection="1">
      <alignment horizontal="left"/>
    </xf>
    <xf numFmtId="0" fontId="25" fillId="12" borderId="90" xfId="2" applyFont="1" applyFill="1" applyBorder="1" applyAlignment="1">
      <alignment horizontal="center"/>
    </xf>
    <xf numFmtId="0" fontId="25" fillId="12" borderId="36" xfId="2" applyFont="1" applyFill="1" applyBorder="1" applyAlignment="1">
      <alignment horizontal="center"/>
    </xf>
    <xf numFmtId="0" fontId="25" fillId="12" borderId="91" xfId="2" applyFont="1" applyFill="1" applyBorder="1" applyAlignment="1">
      <alignment horizontal="center"/>
    </xf>
    <xf numFmtId="0" fontId="25" fillId="14" borderId="90" xfId="2" applyFont="1" applyFill="1" applyBorder="1" applyAlignment="1">
      <alignment horizontal="center"/>
    </xf>
    <xf numFmtId="0" fontId="25" fillId="14" borderId="36" xfId="2" applyFont="1" applyFill="1" applyBorder="1" applyAlignment="1">
      <alignment horizontal="center"/>
    </xf>
    <xf numFmtId="0" fontId="25" fillId="14" borderId="91" xfId="2" applyFont="1" applyFill="1" applyBorder="1" applyAlignment="1">
      <alignment horizontal="center"/>
    </xf>
    <xf numFmtId="0" fontId="25" fillId="15" borderId="90" xfId="2" applyFont="1" applyFill="1" applyBorder="1" applyAlignment="1">
      <alignment horizontal="center"/>
    </xf>
    <xf numFmtId="0" fontId="25" fillId="15" borderId="36" xfId="2" applyFont="1" applyFill="1" applyBorder="1" applyAlignment="1">
      <alignment horizontal="center"/>
    </xf>
    <xf numFmtId="0" fontId="25" fillId="15" borderId="91" xfId="2" applyFont="1" applyFill="1" applyBorder="1" applyAlignment="1">
      <alignment horizontal="center"/>
    </xf>
    <xf numFmtId="0" fontId="3" fillId="16" borderId="0" xfId="5" applyFill="1" applyAlignment="1">
      <alignment horizontal="center"/>
    </xf>
    <xf numFmtId="0" fontId="34" fillId="4" borderId="0" xfId="5" applyFont="1" applyFill="1" applyBorder="1" applyAlignment="1">
      <alignment horizontal="center" vertical="center"/>
    </xf>
    <xf numFmtId="0" fontId="2" fillId="3" borderId="15" xfId="5" applyFont="1" applyFill="1" applyBorder="1" applyAlignment="1">
      <alignment horizontal="center"/>
    </xf>
    <xf numFmtId="0" fontId="2" fillId="0" borderId="21" xfId="5" applyFont="1" applyBorder="1" applyAlignment="1">
      <alignment horizontal="center"/>
    </xf>
    <xf numFmtId="0" fontId="2" fillId="0" borderId="17" xfId="5" applyFont="1" applyBorder="1" applyAlignment="1">
      <alignment horizontal="center"/>
    </xf>
    <xf numFmtId="166" fontId="30" fillId="18" borderId="0" xfId="1" applyNumberFormat="1" applyFont="1" applyFill="1" applyBorder="1" applyAlignment="1"/>
    <xf numFmtId="0" fontId="3" fillId="18" borderId="0" xfId="5" applyFill="1" applyBorder="1" applyAlignment="1"/>
    <xf numFmtId="0" fontId="2" fillId="18" borderId="33" xfId="5" applyFont="1" applyFill="1" applyBorder="1" applyAlignment="1">
      <alignment wrapText="1"/>
    </xf>
    <xf numFmtId="0" fontId="2" fillId="18" borderId="62" xfId="5" applyFont="1" applyFill="1" applyBorder="1" applyAlignment="1">
      <alignment wrapText="1"/>
    </xf>
    <xf numFmtId="0" fontId="2" fillId="18" borderId="32" xfId="5" applyFont="1" applyFill="1" applyBorder="1" applyAlignment="1">
      <alignment wrapText="1"/>
    </xf>
    <xf numFmtId="0" fontId="2" fillId="18" borderId="59" xfId="5" applyFont="1" applyFill="1" applyBorder="1" applyAlignment="1">
      <alignment wrapText="1"/>
    </xf>
    <xf numFmtId="0" fontId="2" fillId="18" borderId="60" xfId="5" applyFont="1" applyFill="1" applyBorder="1" applyAlignment="1">
      <alignment wrapText="1"/>
    </xf>
    <xf numFmtId="0" fontId="2" fillId="18" borderId="35" xfId="5" applyFont="1" applyFill="1" applyBorder="1" applyAlignment="1">
      <alignment wrapText="1"/>
    </xf>
    <xf numFmtId="0" fontId="3" fillId="3" borderId="85" xfId="5" applyFill="1" applyBorder="1" applyAlignment="1">
      <alignment wrapText="1"/>
    </xf>
    <xf numFmtId="0" fontId="3" fillId="3" borderId="94" xfId="5" applyFill="1" applyBorder="1" applyAlignment="1">
      <alignment wrapText="1"/>
    </xf>
    <xf numFmtId="0" fontId="3" fillId="3" borderId="33" xfId="5" applyFont="1" applyFill="1" applyBorder="1" applyAlignment="1">
      <alignment wrapText="1"/>
    </xf>
    <xf numFmtId="0" fontId="3" fillId="3" borderId="62" xfId="5" applyFont="1" applyFill="1" applyBorder="1" applyAlignment="1">
      <alignment wrapText="1"/>
    </xf>
    <xf numFmtId="0" fontId="3" fillId="0" borderId="32" xfId="5" applyBorder="1" applyAlignment="1">
      <alignment wrapText="1"/>
    </xf>
    <xf numFmtId="0" fontId="3" fillId="3" borderId="59" xfId="5" applyFont="1" applyFill="1" applyBorder="1" applyAlignment="1">
      <alignment wrapText="1"/>
    </xf>
    <xf numFmtId="0" fontId="3" fillId="3" borderId="60" xfId="5" applyFont="1" applyFill="1" applyBorder="1" applyAlignment="1">
      <alignment wrapText="1"/>
    </xf>
    <xf numFmtId="0" fontId="3" fillId="0" borderId="35" xfId="5" applyBorder="1" applyAlignment="1">
      <alignment wrapText="1"/>
    </xf>
    <xf numFmtId="49" fontId="28" fillId="0" borderId="20" xfId="0" applyNumberFormat="1" applyFont="1" applyBorder="1"/>
    <xf numFmtId="49" fontId="28" fillId="0" borderId="36" xfId="1" applyNumberFormat="1" applyFont="1" applyBorder="1"/>
    <xf numFmtId="49" fontId="28" fillId="0" borderId="18" xfId="0" applyNumberFormat="1" applyFont="1" applyBorder="1" applyAlignment="1">
      <alignment horizontal="center"/>
    </xf>
  </cellXfs>
  <cellStyles count="8">
    <cellStyle name="Link" xfId="4" builtinId="8"/>
    <cellStyle name="Standard" xfId="0" builtinId="0"/>
    <cellStyle name="Standard 2" xfId="5"/>
    <cellStyle name="Standard 3" xfId="6"/>
    <cellStyle name="Standard_A" xfId="1"/>
    <cellStyle name="Standard_Kopie von Beitragsberechnung 2 ist fertig " xfId="2"/>
    <cellStyle name="Währung" xfId="3" builtinId="4"/>
    <cellStyle name="Währung 2"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C2EEFC"/>
      <rgbColor rgb="0069FFFF"/>
      <rgbColor rgb="00CCFFCC"/>
      <rgbColor rgb="00FFFF99"/>
      <rgbColor rgb="00A6CAF0"/>
      <rgbColor rgb="00CC9CCC"/>
      <rgbColor rgb="00CC99FF"/>
      <rgbColor rgb="00E8E8E8"/>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7E5F5"/>
      <color rgb="FFD0E9F0"/>
      <color rgb="FFCCFFCC"/>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43</xdr:col>
      <xdr:colOff>114300</xdr:colOff>
      <xdr:row>9</xdr:row>
      <xdr:rowOff>38100</xdr:rowOff>
    </xdr:from>
    <xdr:ext cx="98425" cy="215900"/>
    <xdr:sp macro="" textlink="">
      <xdr:nvSpPr>
        <xdr:cNvPr id="1116" name="Text Box 92"/>
        <xdr:cNvSpPr txBox="1">
          <a:spLocks noChangeArrowheads="1"/>
        </xdr:cNvSpPr>
      </xdr:nvSpPr>
      <xdr:spPr bwMode="auto">
        <a:xfrm>
          <a:off x="17459325" y="210502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114300</xdr:colOff>
      <xdr:row>89</xdr:row>
      <xdr:rowOff>0</xdr:rowOff>
    </xdr:from>
    <xdr:ext cx="101600" cy="212725"/>
    <xdr:sp macro="" textlink="">
      <xdr:nvSpPr>
        <xdr:cNvPr id="1121" name="Text Box 97"/>
        <xdr:cNvSpPr txBox="1">
          <a:spLocks noChangeArrowheads="1"/>
        </xdr:cNvSpPr>
      </xdr:nvSpPr>
      <xdr:spPr bwMode="auto">
        <a:xfrm>
          <a:off x="13001625" y="21774150"/>
          <a:ext cx="1047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45</xdr:col>
      <xdr:colOff>9525</xdr:colOff>
      <xdr:row>161</xdr:row>
      <xdr:rowOff>38100</xdr:rowOff>
    </xdr:from>
    <xdr:to>
      <xdr:col>54</xdr:col>
      <xdr:colOff>47625</xdr:colOff>
      <xdr:row>170</xdr:row>
      <xdr:rowOff>142875</xdr:rowOff>
    </xdr:to>
    <xdr:sp macro="" textlink="" fLocksText="0">
      <xdr:nvSpPr>
        <xdr:cNvPr id="1125" name="Text Box 101"/>
        <xdr:cNvSpPr txBox="1">
          <a:spLocks noChangeArrowheads="1"/>
        </xdr:cNvSpPr>
      </xdr:nvSpPr>
      <xdr:spPr bwMode="auto">
        <a:xfrm>
          <a:off x="17668875" y="22650450"/>
          <a:ext cx="1981200" cy="1905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1000" b="1" i="0" u="none" strike="noStrike" baseline="0">
              <a:solidFill>
                <a:srgbClr val="000000"/>
              </a:solidFill>
              <a:latin typeface="Arial Narrow"/>
            </a:rPr>
            <a:t>Die Landrätin</a:t>
          </a:r>
          <a:endParaRPr lang="de-DE" sz="1000" b="0" i="0" u="none" strike="noStrike" baseline="0">
            <a:solidFill>
              <a:srgbClr val="000000"/>
            </a:solidFill>
            <a:latin typeface="Arial Narrow"/>
          </a:endParaRPr>
        </a:p>
        <a:p>
          <a:pPr algn="l" rtl="0">
            <a:defRPr sz="1000"/>
          </a:pPr>
          <a:r>
            <a:rPr lang="de-DE" sz="1000" b="1" i="0" u="none" strike="noStrike" baseline="0">
              <a:solidFill>
                <a:srgbClr val="000000"/>
              </a:solidFill>
              <a:latin typeface="Arial Narrow"/>
            </a:rPr>
            <a:t>D i e n s t s t e l l e</a:t>
          </a:r>
        </a:p>
        <a:p>
          <a:pPr algn="l" rtl="0">
            <a:defRPr sz="1000"/>
          </a:pPr>
          <a:r>
            <a:rPr lang="de-DE" sz="1000" b="1" i="0" u="none" strike="noStrike" baseline="0">
              <a:solidFill>
                <a:srgbClr val="000000"/>
              </a:solidFill>
              <a:latin typeface="Arial Narrow"/>
            </a:rPr>
            <a:t>Stadt XXXXXXX</a:t>
          </a:r>
          <a:endParaRPr lang="de-DE" sz="1000" b="0" i="0" u="none" strike="noStrike" baseline="0">
            <a:solidFill>
              <a:srgbClr val="000000"/>
            </a:solidFill>
            <a:latin typeface="Arial Narrow"/>
          </a:endParaRPr>
        </a:p>
        <a:p>
          <a:pPr algn="l" rtl="0">
            <a:defRPr sz="1000"/>
          </a:pPr>
          <a:r>
            <a:rPr lang="de-DE" sz="1000" b="0" i="0" u="none" strike="noStrike" baseline="0">
              <a:solidFill>
                <a:srgbClr val="000000"/>
              </a:solidFill>
              <a:latin typeface="Arial Narrow"/>
            </a:rPr>
            <a:t>Amt o.ä. XXXX</a:t>
          </a:r>
        </a:p>
        <a:p>
          <a:pPr algn="l" rtl="0">
            <a:defRPr sz="1000"/>
          </a:pPr>
          <a:r>
            <a:rPr lang="de-DE" sz="1000" b="0" i="0" u="none" strike="noStrike" baseline="0">
              <a:solidFill>
                <a:srgbClr val="000000"/>
              </a:solidFill>
              <a:latin typeface="Arial Narrow"/>
            </a:rPr>
            <a:t>ggf. weittere Bezeichnung</a:t>
          </a:r>
        </a:p>
        <a:p>
          <a:pPr algn="l" rtl="0">
            <a:defRPr sz="1000"/>
          </a:pPr>
          <a:r>
            <a:rPr lang="de-DE" sz="1000" b="0" i="0" u="none" strike="noStrike" baseline="0">
              <a:solidFill>
                <a:srgbClr val="000000"/>
              </a:solidFill>
              <a:latin typeface="Arial Narrow"/>
            </a:rPr>
            <a:t>Straße, Nr.</a:t>
          </a:r>
        </a:p>
        <a:p>
          <a:pPr algn="l" rtl="0">
            <a:defRPr sz="1000"/>
          </a:pPr>
          <a:r>
            <a:rPr lang="de-DE" sz="1000" b="0" i="0" u="none" strike="noStrike" baseline="0">
              <a:solidFill>
                <a:srgbClr val="000000"/>
              </a:solidFill>
              <a:latin typeface="Arial Narrow"/>
            </a:rPr>
            <a:t>PLZ  Ort</a:t>
          </a:r>
        </a:p>
        <a:p>
          <a:pPr algn="l" rtl="0">
            <a:defRPr sz="1000"/>
          </a:pPr>
          <a:r>
            <a:rPr lang="de-DE" sz="850" b="0" i="0" u="none" strike="noStrike" baseline="0">
              <a:solidFill>
                <a:srgbClr val="000000"/>
              </a:solidFill>
              <a:latin typeface="Arial Narrow"/>
            </a:rPr>
            <a:t>Ihr Ansprechpartner:</a:t>
          </a:r>
        </a:p>
        <a:p>
          <a:pPr algn="l" rtl="0">
            <a:defRPr sz="1000"/>
          </a:pPr>
          <a:r>
            <a:rPr lang="de-DE" sz="850" b="0" i="0" u="none" strike="noStrike" baseline="0">
              <a:solidFill>
                <a:srgbClr val="000000"/>
              </a:solidFill>
              <a:latin typeface="Arial Narrow"/>
            </a:rPr>
            <a:t>Herr/Frau XXXXXXXX</a:t>
          </a:r>
        </a:p>
        <a:p>
          <a:pPr algn="l" rtl="0">
            <a:defRPr sz="1000"/>
          </a:pPr>
          <a:r>
            <a:rPr lang="de-DE" sz="850" b="0" i="0" u="none" strike="noStrike" baseline="0">
              <a:solidFill>
                <a:srgbClr val="000000"/>
              </a:solidFill>
              <a:latin typeface="Arial Narrow"/>
            </a:rPr>
            <a:t>Tel.: XXXXXXXXXX</a:t>
          </a:r>
        </a:p>
        <a:p>
          <a:pPr algn="l" rtl="0">
            <a:defRPr sz="1000"/>
          </a:pPr>
          <a:r>
            <a:rPr lang="de-DE" sz="850" b="0" i="0" u="none" strike="noStrike" baseline="0">
              <a:solidFill>
                <a:srgbClr val="000000"/>
              </a:solidFill>
              <a:latin typeface="Arial Narrow"/>
            </a:rPr>
            <a:t>Fax: XXXXXXXXXXX</a:t>
          </a:r>
        </a:p>
        <a:p>
          <a:pPr algn="l" rtl="0">
            <a:defRPr sz="1000"/>
          </a:pPr>
          <a:r>
            <a:rPr lang="de-DE" sz="850" b="0" i="0" u="none" strike="noStrike" baseline="0">
              <a:solidFill>
                <a:srgbClr val="000000"/>
              </a:solidFill>
              <a:latin typeface="Arial Narrow"/>
            </a:rPr>
            <a:t>emailXXXXXXXXX</a:t>
          </a:r>
        </a:p>
        <a:p>
          <a:pPr algn="l" rtl="0">
            <a:defRPr sz="1000"/>
          </a:pPr>
          <a:r>
            <a:rPr lang="de-DE" sz="850" b="0" i="0" u="none" strike="noStrike" baseline="0">
              <a:solidFill>
                <a:srgbClr val="000000"/>
              </a:solidFill>
              <a:latin typeface="Arial Narrow"/>
            </a:rPr>
            <a:t>Zimmer : XXX</a:t>
          </a:r>
          <a:endParaRPr lang="de-DE" sz="1000" b="0" i="0" u="none" strike="noStrike" baseline="0">
            <a:solidFill>
              <a:srgbClr val="000000"/>
            </a:solidFill>
            <a:latin typeface="Arial Narrow"/>
          </a:endParaRPr>
        </a:p>
      </xdr:txBody>
    </xdr:sp>
    <xdr:clientData fLocksWithSheet="0"/>
  </xdr:twoCellAnchor>
  <xdr:oneCellAnchor>
    <xdr:from>
      <xdr:col>41</xdr:col>
      <xdr:colOff>114300</xdr:colOff>
      <xdr:row>166</xdr:row>
      <xdr:rowOff>38100</xdr:rowOff>
    </xdr:from>
    <xdr:ext cx="104775" cy="212725"/>
    <xdr:sp macro="" textlink="">
      <xdr:nvSpPr>
        <xdr:cNvPr id="1126" name="Text Box 102"/>
        <xdr:cNvSpPr txBox="1">
          <a:spLocks noChangeArrowheads="1"/>
        </xdr:cNvSpPr>
      </xdr:nvSpPr>
      <xdr:spPr bwMode="auto">
        <a:xfrm>
          <a:off x="17078325" y="24003000"/>
          <a:ext cx="1047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40</xdr:col>
      <xdr:colOff>95250</xdr:colOff>
      <xdr:row>158</xdr:row>
      <xdr:rowOff>95250</xdr:rowOff>
    </xdr:from>
    <xdr:to>
      <xdr:col>52</xdr:col>
      <xdr:colOff>123825</xdr:colOff>
      <xdr:row>160</xdr:row>
      <xdr:rowOff>123825</xdr:rowOff>
    </xdr:to>
    <xdr:pic>
      <xdr:nvPicPr>
        <xdr:cNvPr id="19" name="Bild 1" descr="KreisLogo-300dpi"/>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21150" y="22107525"/>
          <a:ext cx="24860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23</xdr:col>
      <xdr:colOff>95250</xdr:colOff>
      <xdr:row>188</xdr:row>
      <xdr:rowOff>38100</xdr:rowOff>
    </xdr:from>
    <xdr:to>
      <xdr:col>55</xdr:col>
      <xdr:colOff>133350</xdr:colOff>
      <xdr:row>211</xdr:row>
      <xdr:rowOff>38099</xdr:rowOff>
    </xdr:to>
    <xdr:sp macro="" textlink="">
      <xdr:nvSpPr>
        <xdr:cNvPr id="2" name="Textfeld 1"/>
        <xdr:cNvSpPr txBox="1"/>
      </xdr:nvSpPr>
      <xdr:spPr>
        <a:xfrm>
          <a:off x="14125575" y="48863250"/>
          <a:ext cx="6286500" cy="46100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DE" sz="1200" b="0" i="0" baseline="0">
              <a:solidFill>
                <a:schemeClr val="dk1"/>
              </a:solidFill>
              <a:effectLst/>
              <a:latin typeface="Arial Narrow" panose="020B0606020202030204" pitchFamily="34" charset="0"/>
              <a:ea typeface="+mn-ea"/>
              <a:cs typeface="Arial" panose="020B0604020202020204" pitchFamily="34" charset="0"/>
            </a:rPr>
            <a:t>die Berechnung Ihres Antrags auf Ermäßigung des Kostenbeitrages für die Betreuung in einer Kindertageseinrichtung hat den in der Anlage aufgeführten Beitrag als max. zu zahlenden Elternbeitrag ergeben. Dieser Kostenbeitrag wird bei der Aufnahme Ihres Kindes/Ihrer Kinder in der jeweils von Ihnen angegebenen Kindertageseinrichtung für die Berechnung der Beiträge zugrunde gelegt. </a:t>
          </a:r>
        </a:p>
        <a:p>
          <a:pPr rtl="0"/>
          <a:endParaRPr lang="de-DE" sz="1200" b="0" i="0" baseline="0">
            <a:solidFill>
              <a:schemeClr val="dk1"/>
            </a:solidFill>
            <a:effectLst/>
            <a:latin typeface="Arial Narrow" panose="020B0606020202030204" pitchFamily="34" charset="0"/>
            <a:ea typeface="+mn-ea"/>
            <a:cs typeface="Arial" panose="020B0604020202020204" pitchFamily="34" charset="0"/>
          </a:endParaRPr>
        </a:p>
        <a:p>
          <a:pPr rtl="0"/>
          <a:r>
            <a:rPr lang="de-DE" sz="1200" b="0" i="0" baseline="0">
              <a:solidFill>
                <a:schemeClr val="dk1"/>
              </a:solidFill>
              <a:effectLst/>
              <a:latin typeface="Arial Narrow" panose="020B0606020202030204" pitchFamily="34" charset="0"/>
              <a:ea typeface="+mn-ea"/>
              <a:cs typeface="Arial" panose="020B0604020202020204" pitchFamily="34" charset="0"/>
            </a:rPr>
            <a:t>Die Kindertageseinrichtungen haben eigene Beitrags- und Gebührenordnungen, aus denen sich letztendlich der für Sie maßgebliche Beitrag ergibt. Zu den genannten Beitragssätzen ist, sofern Ihr Kind/Ihre Kinder an der Verpflegung (Mittagessen) teilnimmt/teilnehmen, ein monatliches Essengeld, das von der Einrichtung festgelegt wird, zu entrichten. Eine Ermäßigung des Essengeldes erfolgt  nach Kreisrichtlinie nicht.</a:t>
          </a:r>
        </a:p>
        <a:p>
          <a:pPr rtl="0"/>
          <a:r>
            <a:rPr lang="de-DE" sz="1200" b="0" i="0" baseline="0">
              <a:solidFill>
                <a:schemeClr val="dk1"/>
              </a:solidFill>
              <a:effectLst/>
              <a:latin typeface="Arial Narrow" panose="020B0606020202030204" pitchFamily="34" charset="0"/>
              <a:ea typeface="+mn-ea"/>
              <a:cs typeface="Arial" panose="020B0604020202020204" pitchFamily="34" charset="0"/>
            </a:rPr>
            <a:t>Die Kindertageseinrichtung wird von mir über das Ergebnis der Berechnung informiert. Sie erhalten von dort eine gesonderte Mitteilung über das von Ihnen zu zahlende Gesamtentgelt.</a:t>
          </a:r>
        </a:p>
        <a:p>
          <a:pPr rtl="0"/>
          <a:endParaRPr lang="de-DE" sz="1200" b="0" i="0" baseline="0">
            <a:solidFill>
              <a:schemeClr val="dk1"/>
            </a:solidFill>
            <a:effectLst/>
            <a:latin typeface="Arial Narrow" panose="020B0606020202030204" pitchFamily="34" charset="0"/>
            <a:ea typeface="+mn-ea"/>
            <a:cs typeface="Arial" panose="020B0604020202020204" pitchFamily="34" charset="0"/>
          </a:endParaRPr>
        </a:p>
        <a:p>
          <a:pPr rtl="0"/>
          <a:r>
            <a:rPr lang="de-DE" sz="1200" b="0" i="0" baseline="0">
              <a:solidFill>
                <a:schemeClr val="dk1"/>
              </a:solidFill>
              <a:effectLst/>
              <a:latin typeface="Arial Narrow" panose="020B0606020202030204" pitchFamily="34" charset="0"/>
              <a:ea typeface="+mn-ea"/>
              <a:cs typeface="Arial" panose="020B0604020202020204" pitchFamily="34" charset="0"/>
            </a:rPr>
            <a:t>Der beiliegende Berechnungsbogen ist Bestandteil dieses Bescheides. Die Berechnung der Ermäßigung ist befristet (siehe oben). </a:t>
          </a:r>
          <a:r>
            <a:rPr lang="de-DE" sz="1200" b="0" i="0" baseline="0">
              <a:solidFill>
                <a:schemeClr val="dk1"/>
              </a:solidFill>
              <a:effectLst/>
              <a:latin typeface="Arial Narrow" panose="020B0606020202030204" pitchFamily="34" charset="0"/>
              <a:ea typeface="+mn-ea"/>
              <a:cs typeface="+mn-cs"/>
            </a:rPr>
            <a:t>Eine Bewilligung erfolgt auf Antrag. </a:t>
          </a:r>
        </a:p>
        <a:p>
          <a:pPr rtl="0"/>
          <a:r>
            <a:rPr lang="de-DE" sz="1200" b="0" i="0" baseline="0">
              <a:solidFill>
                <a:schemeClr val="dk1"/>
              </a:solidFill>
              <a:effectLst/>
              <a:latin typeface="Arial Narrow" panose="020B0606020202030204" pitchFamily="34" charset="0"/>
              <a:ea typeface="+mn-ea"/>
              <a:cs typeface="Arial" panose="020B0604020202020204" pitchFamily="34" charset="0"/>
            </a:rPr>
            <a:t>Es wird darauf hingewiesen, dass rechtzeitig vor Ablauf der Befristung ein neuer Ermäßigungsantrag gestellt werden muss. Bei Befristungen innerhalb des Kalenderjahres ist ggf. das Nachreichen der für die Weiter-bewilligung erforderlichen Unterlagen ausreichend. Ansonsten erfolgt die Festsetzung des Kostenbeitrages auf den Höchstsatz. Eine Bewilligung erfolgt auf Antrag. Eine Befristung erfolgt bis max. 31.12. eines Jahres. </a:t>
          </a:r>
        </a:p>
        <a:p>
          <a:pPr rtl="0"/>
          <a:endParaRPr lang="de-DE" sz="1200">
            <a:effectLst/>
            <a:latin typeface="Arial Narrow" panose="020B0606020202030204" pitchFamily="34" charset="0"/>
            <a:cs typeface="Arial" panose="020B0604020202020204" pitchFamily="34" charset="0"/>
          </a:endParaRPr>
        </a:p>
        <a:p>
          <a:pPr rtl="0"/>
          <a:r>
            <a:rPr lang="de-DE" sz="1200" b="0" i="0" baseline="0">
              <a:solidFill>
                <a:schemeClr val="dk1"/>
              </a:solidFill>
              <a:effectLst/>
              <a:latin typeface="Arial Narrow" panose="020B0606020202030204" pitchFamily="34" charset="0"/>
              <a:ea typeface="+mn-ea"/>
              <a:cs typeface="Arial" panose="020B0604020202020204" pitchFamily="34" charset="0"/>
            </a:rPr>
            <a:t>Sie sind verpflichtet, Veränderungen in Ihren persönlichen und wirtschaftlichen Verhältnissen umgehend anzuzeigen und eine Neuberechnung durchführen zu lassen. Werden die Kinder in verschiedenen Kinder- tageseinrichungen betreut, sind Veränderungen in der Betreuung bzw. das Ausscheiden eines Kindes jeder beteiligten Kindertagesstätte mitzuteilen. Auf Ihre Mitwirkungspflicht  nach § 69 Sozialgesetzbuch I (SGB I)  weise ich ausdrücklich hin.</a:t>
          </a:r>
        </a:p>
        <a:p>
          <a:pPr rtl="0"/>
          <a:endParaRPr lang="de-DE" sz="1050" b="0" i="0" baseline="0">
            <a:solidFill>
              <a:schemeClr val="dk1"/>
            </a:solidFill>
            <a:effectLst/>
            <a:latin typeface="Arial Narrow" panose="020B0606020202030204" pitchFamily="34" charset="0"/>
            <a:ea typeface="+mn-ea"/>
            <a:cs typeface="Arial" panose="020B0604020202020204" pitchFamily="34" charset="0"/>
          </a:endParaRPr>
        </a:p>
      </xdr:txBody>
    </xdr:sp>
    <xdr:clientData/>
  </xdr:twoCellAnchor>
  <xdr:twoCellAnchor>
    <xdr:from>
      <xdr:col>85</xdr:col>
      <xdr:colOff>9525</xdr:colOff>
      <xdr:row>278</xdr:row>
      <xdr:rowOff>171450</xdr:rowOff>
    </xdr:from>
    <xdr:to>
      <xdr:col>94</xdr:col>
      <xdr:colOff>47625</xdr:colOff>
      <xdr:row>288</xdr:row>
      <xdr:rowOff>76200</xdr:rowOff>
    </xdr:to>
    <xdr:sp macro="" textlink="" fLocksText="0">
      <xdr:nvSpPr>
        <xdr:cNvPr id="10" name="Text Box 101"/>
        <xdr:cNvSpPr txBox="1">
          <a:spLocks noChangeArrowheads="1"/>
        </xdr:cNvSpPr>
      </xdr:nvSpPr>
      <xdr:spPr bwMode="auto">
        <a:xfrm>
          <a:off x="25193625" y="70275450"/>
          <a:ext cx="1666875" cy="1952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1000" b="1" i="0" u="none" strike="noStrike" baseline="0">
              <a:solidFill>
                <a:srgbClr val="000000"/>
              </a:solidFill>
              <a:latin typeface="Arial Narrow"/>
            </a:rPr>
            <a:t>Die Landrätin</a:t>
          </a:r>
          <a:endParaRPr lang="de-DE" sz="1000" b="0" i="0" u="none" strike="noStrike" baseline="0">
            <a:solidFill>
              <a:srgbClr val="000000"/>
            </a:solidFill>
            <a:latin typeface="Arial Narrow"/>
          </a:endParaRPr>
        </a:p>
        <a:p>
          <a:pPr algn="l" rtl="0">
            <a:defRPr sz="1000"/>
          </a:pPr>
          <a:r>
            <a:rPr lang="de-DE" sz="1000" b="1" i="0" u="none" strike="noStrike" baseline="0">
              <a:solidFill>
                <a:srgbClr val="000000"/>
              </a:solidFill>
              <a:latin typeface="Arial Narrow"/>
            </a:rPr>
            <a:t>D i e n s t s t e l l e</a:t>
          </a:r>
        </a:p>
        <a:p>
          <a:pPr algn="l" rtl="0">
            <a:defRPr sz="1000"/>
          </a:pPr>
          <a:r>
            <a:rPr lang="de-DE" sz="1000" b="1" i="0" u="none" strike="noStrike" baseline="0">
              <a:solidFill>
                <a:srgbClr val="000000"/>
              </a:solidFill>
              <a:latin typeface="Arial Narrow"/>
            </a:rPr>
            <a:t>Stadt XXXXXXXX</a:t>
          </a:r>
          <a:endParaRPr lang="de-DE" sz="1000" b="0" i="0" u="none" strike="noStrike" baseline="0">
            <a:solidFill>
              <a:srgbClr val="000000"/>
            </a:solidFill>
            <a:latin typeface="Arial Narrow"/>
          </a:endParaRPr>
        </a:p>
        <a:p>
          <a:pPr algn="l" rtl="0">
            <a:defRPr sz="1000"/>
          </a:pPr>
          <a:r>
            <a:rPr lang="de-DE" sz="1000" b="0" i="0" u="none" strike="noStrike" baseline="0">
              <a:solidFill>
                <a:srgbClr val="000000"/>
              </a:solidFill>
              <a:latin typeface="Arial Narrow"/>
            </a:rPr>
            <a:t>Amt XXXXXXXXXXXX</a:t>
          </a:r>
        </a:p>
        <a:p>
          <a:pPr algn="l" rtl="0">
            <a:defRPr sz="1000"/>
          </a:pPr>
          <a:r>
            <a:rPr lang="de-DE" sz="1000" b="0" i="0" u="none" strike="noStrike" baseline="0">
              <a:solidFill>
                <a:srgbClr val="000000"/>
              </a:solidFill>
              <a:latin typeface="Arial Narrow"/>
            </a:rPr>
            <a:t>weitere Bezeichnung XXXX</a:t>
          </a:r>
        </a:p>
        <a:p>
          <a:pPr algn="l" rtl="0">
            <a:defRPr sz="1000"/>
          </a:pPr>
          <a:r>
            <a:rPr lang="de-DE" sz="1000" b="0" i="0" u="none" strike="noStrike" baseline="0">
              <a:solidFill>
                <a:srgbClr val="000000"/>
              </a:solidFill>
              <a:latin typeface="Arial Narrow"/>
            </a:rPr>
            <a:t>Straße Nr</a:t>
          </a:r>
        </a:p>
        <a:p>
          <a:pPr algn="l" rtl="0">
            <a:defRPr sz="1000"/>
          </a:pPr>
          <a:r>
            <a:rPr lang="de-DE" sz="1000" b="0" i="0" u="none" strike="noStrike" baseline="0">
              <a:solidFill>
                <a:srgbClr val="000000"/>
              </a:solidFill>
              <a:latin typeface="Arial Narrow"/>
            </a:rPr>
            <a:t>PLZ Ort</a:t>
          </a:r>
        </a:p>
        <a:p>
          <a:pPr algn="l" rtl="0">
            <a:defRPr sz="1000"/>
          </a:pPr>
          <a:r>
            <a:rPr lang="de-DE" sz="850" b="0" i="0" u="none" strike="noStrike" baseline="0">
              <a:solidFill>
                <a:srgbClr val="000000"/>
              </a:solidFill>
              <a:latin typeface="Arial Narrow"/>
            </a:rPr>
            <a:t>Ihr Ansprechpartner:</a:t>
          </a:r>
        </a:p>
        <a:p>
          <a:pPr algn="l" rtl="0">
            <a:defRPr sz="1000"/>
          </a:pPr>
          <a:r>
            <a:rPr lang="de-DE" sz="850" b="0" i="0" u="none" strike="noStrike" baseline="0">
              <a:solidFill>
                <a:srgbClr val="000000"/>
              </a:solidFill>
              <a:latin typeface="Arial Narrow"/>
            </a:rPr>
            <a:t>Herr / Frau XXXXXXXX</a:t>
          </a:r>
        </a:p>
        <a:p>
          <a:pPr algn="l" rtl="0">
            <a:defRPr sz="1000"/>
          </a:pPr>
          <a:r>
            <a:rPr lang="de-DE" sz="850" b="0" i="0" u="none" strike="noStrike" baseline="0">
              <a:solidFill>
                <a:srgbClr val="000000"/>
              </a:solidFill>
              <a:latin typeface="Arial Narrow"/>
            </a:rPr>
            <a:t>Tel.: XXXXXXXXXX</a:t>
          </a:r>
        </a:p>
        <a:p>
          <a:pPr algn="l" rtl="0">
            <a:defRPr sz="1000"/>
          </a:pPr>
          <a:r>
            <a:rPr lang="de-DE" sz="850" b="0" i="0" u="none" strike="noStrike" baseline="0">
              <a:solidFill>
                <a:srgbClr val="000000"/>
              </a:solidFill>
              <a:latin typeface="Arial Narrow"/>
            </a:rPr>
            <a:t>Fax: XXXXXXXXXX</a:t>
          </a:r>
        </a:p>
        <a:p>
          <a:pPr algn="l" rtl="0">
            <a:defRPr sz="1000"/>
          </a:pPr>
          <a:r>
            <a:rPr lang="de-DE" sz="850" b="0" i="0" u="none" strike="noStrike" baseline="0">
              <a:solidFill>
                <a:srgbClr val="000000"/>
              </a:solidFill>
              <a:latin typeface="Arial Narrow"/>
            </a:rPr>
            <a:t>email</a:t>
          </a:r>
        </a:p>
        <a:p>
          <a:pPr algn="l" rtl="0">
            <a:defRPr sz="1000"/>
          </a:pPr>
          <a:r>
            <a:rPr lang="de-DE" sz="850" b="0" i="0" u="none" strike="noStrike" baseline="0">
              <a:solidFill>
                <a:srgbClr val="000000"/>
              </a:solidFill>
              <a:latin typeface="Arial Narrow"/>
            </a:rPr>
            <a:t>Zimmer : XXXXXXXXX</a:t>
          </a:r>
          <a:endParaRPr lang="de-DE" sz="1000" b="0" i="0" u="none" strike="noStrike" baseline="0">
            <a:solidFill>
              <a:srgbClr val="000000"/>
            </a:solidFill>
            <a:latin typeface="Arial Narrow"/>
          </a:endParaRPr>
        </a:p>
      </xdr:txBody>
    </xdr:sp>
    <xdr:clientData fLocksWithSheet="0"/>
  </xdr:twoCellAnchor>
  <xdr:oneCellAnchor>
    <xdr:from>
      <xdr:col>77</xdr:col>
      <xdr:colOff>114300</xdr:colOff>
      <xdr:row>284</xdr:row>
      <xdr:rowOff>38100</xdr:rowOff>
    </xdr:from>
    <xdr:ext cx="104775" cy="212725"/>
    <xdr:sp macro="" textlink="">
      <xdr:nvSpPr>
        <xdr:cNvPr id="12" name="Text Box 102"/>
        <xdr:cNvSpPr txBox="1">
          <a:spLocks noChangeArrowheads="1"/>
        </xdr:cNvSpPr>
      </xdr:nvSpPr>
      <xdr:spPr bwMode="auto">
        <a:xfrm>
          <a:off x="17030700" y="25069800"/>
          <a:ext cx="104775" cy="212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80</xdr:col>
      <xdr:colOff>142875</xdr:colOff>
      <xdr:row>276</xdr:row>
      <xdr:rowOff>85725</xdr:rowOff>
    </xdr:from>
    <xdr:to>
      <xdr:col>92</xdr:col>
      <xdr:colOff>171450</xdr:colOff>
      <xdr:row>278</xdr:row>
      <xdr:rowOff>114300</xdr:rowOff>
    </xdr:to>
    <xdr:pic>
      <xdr:nvPicPr>
        <xdr:cNvPr id="15" name="Bild 1" descr="KreisLogo-300dpi"/>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422100" y="69789675"/>
          <a:ext cx="22002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59</xdr:col>
      <xdr:colOff>114300</xdr:colOff>
      <xdr:row>306</xdr:row>
      <xdr:rowOff>47626</xdr:rowOff>
    </xdr:from>
    <xdr:to>
      <xdr:col>93</xdr:col>
      <xdr:colOff>95250</xdr:colOff>
      <xdr:row>324</xdr:row>
      <xdr:rowOff>142875</xdr:rowOff>
    </xdr:to>
    <xdr:sp macro="" textlink="">
      <xdr:nvSpPr>
        <xdr:cNvPr id="16" name="Textfeld 15"/>
        <xdr:cNvSpPr txBox="1"/>
      </xdr:nvSpPr>
      <xdr:spPr>
        <a:xfrm>
          <a:off x="21088350" y="71685151"/>
          <a:ext cx="6134100" cy="3705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DE" sz="1100" b="0" i="0" baseline="0">
              <a:solidFill>
                <a:schemeClr val="dk1"/>
              </a:solidFill>
              <a:effectLst/>
              <a:latin typeface="Arial Narrow" panose="020B0606020202030204" pitchFamily="34" charset="0"/>
              <a:ea typeface="+mn-ea"/>
              <a:cs typeface="Arial" panose="020B0604020202020204" pitchFamily="34" charset="0"/>
            </a:rPr>
            <a:t>Sehr geehrte Damen und Herren,</a:t>
          </a:r>
        </a:p>
        <a:p>
          <a:pPr rtl="0"/>
          <a:endParaRPr lang="de-DE" sz="1100" b="0" i="0" baseline="0">
            <a:solidFill>
              <a:schemeClr val="dk1"/>
            </a:solidFill>
            <a:effectLst/>
            <a:latin typeface="Arial Narrow" panose="020B0606020202030204" pitchFamily="34" charset="0"/>
            <a:ea typeface="+mn-ea"/>
            <a:cs typeface="Arial" panose="020B0604020202020204" pitchFamily="34" charset="0"/>
          </a:endParaRPr>
        </a:p>
        <a:p>
          <a:pPr rtl="0"/>
          <a:r>
            <a:rPr lang="de-DE" sz="1100" b="0" i="0" baseline="0">
              <a:solidFill>
                <a:schemeClr val="dk1"/>
              </a:solidFill>
              <a:effectLst/>
              <a:latin typeface="Arial Narrow" panose="020B0606020202030204" pitchFamily="34" charset="0"/>
              <a:ea typeface="+mn-ea"/>
              <a:cs typeface="Arial" panose="020B0604020202020204" pitchFamily="34" charset="0"/>
            </a:rPr>
            <a:t>für das o.a. Kind/die o.a. Kinder wurde ein Antrag auf Ermäßigung des Kostenbeitrages gestellt  Dem beiliegenden Beitragsberechnungsbogen können Sie entnehmen, welchen Beitrag die/der AntragstellerIn als max.  Elternbeitrag zu leisten hat. Hier ist eine mögliche Ermäßigung der Wohnortgemeinde bereits berücksichtigt. Sofern das Kind/die Kinder an der Verpflegung teilnimmt/teilnehmen, sind die Kosten hierfür vom AntragstellerIn in voller Höhe zu leisten. Eine Ermäßigung des Essengeldes erfolgt nicht</a:t>
          </a:r>
          <a:r>
            <a:rPr lang="de-DE" sz="1100" b="0" i="0" baseline="0">
              <a:solidFill>
                <a:schemeClr val="dk1"/>
              </a:solidFill>
              <a:effectLst/>
              <a:latin typeface="+mn-lt"/>
              <a:ea typeface="+mn-ea"/>
              <a:cs typeface="+mn-cs"/>
            </a:rPr>
            <a:t>.</a:t>
          </a:r>
          <a:r>
            <a:rPr lang="de-DE" sz="1100" b="0" i="0" baseline="0">
              <a:solidFill>
                <a:schemeClr val="dk1"/>
              </a:solidFill>
              <a:effectLst/>
              <a:latin typeface="Arial Narrow" panose="020B0606020202030204" pitchFamily="34" charset="0"/>
              <a:ea typeface="+mn-ea"/>
              <a:cs typeface="Arial" panose="020B0604020202020204" pitchFamily="34" charset="0"/>
            </a:rPr>
            <a:t>  </a:t>
          </a:r>
        </a:p>
        <a:p>
          <a:pPr rtl="0"/>
          <a:endParaRPr lang="de-DE" sz="1100" b="0" i="0" baseline="0">
            <a:solidFill>
              <a:schemeClr val="dk1"/>
            </a:solidFill>
            <a:effectLst/>
            <a:latin typeface="Arial Narrow" panose="020B0606020202030204" pitchFamily="34" charset="0"/>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de-DE" sz="1100" b="0" i="0" baseline="0">
              <a:solidFill>
                <a:schemeClr val="dk1"/>
              </a:solidFill>
              <a:effectLst/>
              <a:latin typeface="Arial Narrow" panose="020B0606020202030204" pitchFamily="34" charset="0"/>
              <a:ea typeface="+mn-ea"/>
              <a:cs typeface="+mn-cs"/>
            </a:rPr>
            <a:t>D</a:t>
          </a:r>
          <a:r>
            <a:rPr lang="de-DE" sz="1100" b="0" i="0" baseline="0">
              <a:solidFill>
                <a:schemeClr val="dk1"/>
              </a:solidFill>
              <a:effectLst/>
              <a:latin typeface="Arial Narrow" panose="020B0606020202030204" pitchFamily="34" charset="0"/>
              <a:ea typeface="+mn-ea"/>
              <a:cs typeface="Arial" panose="020B0604020202020204" pitchFamily="34" charset="0"/>
            </a:rPr>
            <a:t>ie/der</a:t>
          </a:r>
          <a:r>
            <a:rPr lang="de-DE" sz="1100" b="0" i="0" baseline="0">
              <a:solidFill>
                <a:schemeClr val="dk1"/>
              </a:solidFill>
              <a:effectLst/>
              <a:latin typeface="Arial Narrow" panose="020B0606020202030204" pitchFamily="34" charset="0"/>
              <a:ea typeface="+mn-ea"/>
              <a:cs typeface="+mn-cs"/>
            </a:rPr>
            <a:t> AntragstellerIn wurde von hier über den errechneten max. einzusetzenden Kostenbeitrag insgesamt infomiert. </a:t>
          </a:r>
        </a:p>
        <a:p>
          <a:pPr marL="0" marR="0" indent="0" defTabSz="914400" rtl="0" eaLnBrk="1" fontAlgn="auto" latinLnBrk="0" hangingPunct="1">
            <a:lnSpc>
              <a:spcPct val="100000"/>
            </a:lnSpc>
            <a:spcBef>
              <a:spcPts val="0"/>
            </a:spcBef>
            <a:spcAft>
              <a:spcPts val="0"/>
            </a:spcAft>
            <a:buClrTx/>
            <a:buSzTx/>
            <a:buFontTx/>
            <a:buNone/>
            <a:tabLst/>
            <a:defRPr/>
          </a:pPr>
          <a:r>
            <a:rPr lang="de-DE" sz="1100" b="0" i="0" baseline="0">
              <a:solidFill>
                <a:schemeClr val="dk1"/>
              </a:solidFill>
              <a:effectLst/>
              <a:latin typeface="Arial Narrow" panose="020B0606020202030204" pitchFamily="34" charset="0"/>
              <a:ea typeface="+mn-ea"/>
              <a:cs typeface="Arial" panose="020B0604020202020204" pitchFamily="34" charset="0"/>
            </a:rPr>
            <a:t>Die entsprechende Festsetzung des zu zahlenden Kostenbeitrages zzgl.weiterer Kosten ist von Ihnen im Rahmen Ihrer Beitrags- und Gebührenordnungen vorzunehmen.</a:t>
          </a:r>
        </a:p>
        <a:p>
          <a:pPr rtl="0"/>
          <a:endParaRPr lang="de-DE" sz="1100" b="0" i="0" baseline="0">
            <a:solidFill>
              <a:schemeClr val="dk1"/>
            </a:solidFill>
            <a:effectLst/>
            <a:latin typeface="Arial Narrow" panose="020B0606020202030204" pitchFamily="34" charset="0"/>
            <a:ea typeface="+mn-ea"/>
            <a:cs typeface="Arial" panose="020B0604020202020204" pitchFamily="34" charset="0"/>
          </a:endParaRPr>
        </a:p>
        <a:p>
          <a:pPr rtl="0"/>
          <a:r>
            <a:rPr lang="de-DE" sz="1100" b="1" i="0" baseline="0">
              <a:solidFill>
                <a:schemeClr val="dk1"/>
              </a:solidFill>
              <a:effectLst/>
              <a:latin typeface="Arial Narrow" panose="020B0606020202030204" pitchFamily="34" charset="0"/>
              <a:ea typeface="+mn-ea"/>
              <a:cs typeface="Arial" panose="020B0604020202020204" pitchFamily="34" charset="0"/>
            </a:rPr>
            <a:t>Die Berechnung der Ermäßigung ist befristet  (siehe oben). Die/der AntragstellerIn wurde darauf hingewiesen, dass rechtzeitig vor Ablauf der Befristung ein neuer Ermäßigungsantrag gestellt werden muss, da ansonsten die Festsetzung des Kostenbeitrages auf den Höchstsatz erfolgt. Für das folgende Kalenderjahr ist in jedem Fall ein neuer Ermäßigungsantrag zu stellen</a:t>
          </a:r>
          <a:r>
            <a:rPr lang="de-DE" sz="1100" b="0" i="0" baseline="0">
              <a:solidFill>
                <a:schemeClr val="dk1"/>
              </a:solidFill>
              <a:effectLst/>
              <a:latin typeface="Arial Narrow" panose="020B0606020202030204" pitchFamily="34" charset="0"/>
              <a:ea typeface="+mn-ea"/>
              <a:cs typeface="Arial" panose="020B0604020202020204" pitchFamily="34" charset="0"/>
            </a:rPr>
            <a:t>.</a:t>
          </a:r>
        </a:p>
        <a:p>
          <a:pPr rtl="0"/>
          <a:endParaRPr lang="de-DE" sz="1100" b="0" i="0" baseline="0">
            <a:solidFill>
              <a:schemeClr val="dk1"/>
            </a:solidFill>
            <a:effectLst/>
            <a:latin typeface="Arial Narrow" panose="020B0606020202030204" pitchFamily="34" charset="0"/>
            <a:ea typeface="+mn-ea"/>
            <a:cs typeface="Arial" panose="020B0604020202020204" pitchFamily="34" charset="0"/>
          </a:endParaRPr>
        </a:p>
        <a:p>
          <a:pPr rtl="0"/>
          <a:r>
            <a:rPr lang="de-DE" sz="1100" b="0" i="0" baseline="0">
              <a:solidFill>
                <a:schemeClr val="dk1"/>
              </a:solidFill>
              <a:effectLst/>
              <a:latin typeface="Arial Narrow" panose="020B0606020202030204" pitchFamily="34" charset="0"/>
              <a:ea typeface="+mn-ea"/>
              <a:cs typeface="Arial" panose="020B0604020202020204" pitchFamily="34" charset="0"/>
            </a:rPr>
            <a:t>Die Abrechnung etwaiger Einnahmeausfälle mit dem Kreis Pinneberg, die durch die Ermäßigung entstehen, können Sie ebenfalls dem Beitragsberechnungsbogen entnehmen. Die Abrechnung erfolgt gemäß Vorgabe der Satzung des Kreises Pinneberg per Quartalsmeldung (für Einrichtungen im Kreis Pinnerberg) oder per Rechnung (auswärtige </a:t>
          </a:r>
          <a:br>
            <a:rPr lang="de-DE" sz="1100" b="0" i="0" baseline="0">
              <a:solidFill>
                <a:schemeClr val="dk1"/>
              </a:solidFill>
              <a:effectLst/>
              <a:latin typeface="Arial Narrow" panose="020B0606020202030204" pitchFamily="34" charset="0"/>
              <a:ea typeface="+mn-ea"/>
              <a:cs typeface="Arial" panose="020B0604020202020204" pitchFamily="34" charset="0"/>
            </a:rPr>
          </a:br>
          <a:r>
            <a:rPr lang="de-DE" sz="1100" b="0" i="0" baseline="0">
              <a:solidFill>
                <a:schemeClr val="dk1"/>
              </a:solidFill>
              <a:effectLst/>
              <a:latin typeface="Arial Narrow" panose="020B0606020202030204" pitchFamily="34" charset="0"/>
              <a:ea typeface="+mn-ea"/>
              <a:cs typeface="Arial" panose="020B0604020202020204" pitchFamily="34" charset="0"/>
            </a:rPr>
            <a:t>Einrichtungen).</a:t>
          </a:r>
        </a:p>
        <a:p>
          <a:pPr rtl="0"/>
          <a:endParaRPr lang="de-DE" sz="1100">
            <a:effectLst/>
            <a:latin typeface="Arial Narrow" panose="020B0606020202030204" pitchFamily="34" charset="0"/>
            <a:cs typeface="Arial" panose="020B0604020202020204" pitchFamily="34" charset="0"/>
          </a:endParaRPr>
        </a:p>
        <a:p>
          <a:pPr rtl="0"/>
          <a:endParaRPr lang="de-DE" sz="1100" b="0" i="0" baseline="0">
            <a:solidFill>
              <a:schemeClr val="dk1"/>
            </a:solidFill>
            <a:effectLst/>
            <a:latin typeface="Arial Narrow" panose="020B0606020202030204" pitchFamily="34" charset="0"/>
            <a:ea typeface="+mn-ea"/>
            <a:cs typeface="Arial" panose="020B0604020202020204" pitchFamily="34" charset="0"/>
          </a:endParaRPr>
        </a:p>
        <a:p>
          <a:pPr rtl="0"/>
          <a:endParaRPr lang="de-DE" sz="1100">
            <a:latin typeface="Arial Narrow" panose="020B0606020202030204" pitchFamily="34" charset="0"/>
            <a:cs typeface="Arial" panose="020B0604020202020204" pitchFamily="34" charset="0"/>
          </a:endParaRPr>
        </a:p>
      </xdr:txBody>
    </xdr:sp>
    <xdr:clientData/>
  </xdr:twoCellAnchor>
  <xdr:oneCellAnchor>
    <xdr:from>
      <xdr:col>77</xdr:col>
      <xdr:colOff>114300</xdr:colOff>
      <xdr:row>285</xdr:row>
      <xdr:rowOff>38100</xdr:rowOff>
    </xdr:from>
    <xdr:ext cx="104775" cy="212725"/>
    <xdr:sp macro="" textlink="">
      <xdr:nvSpPr>
        <xdr:cNvPr id="17" name="Text Box 102"/>
        <xdr:cNvSpPr txBox="1">
          <a:spLocks noChangeArrowheads="1"/>
        </xdr:cNvSpPr>
      </xdr:nvSpPr>
      <xdr:spPr bwMode="auto">
        <a:xfrm>
          <a:off x="24319706" y="71654194"/>
          <a:ext cx="104775" cy="212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23</xdr:col>
      <xdr:colOff>123825</xdr:colOff>
      <xdr:row>220</xdr:row>
      <xdr:rowOff>123824</xdr:rowOff>
    </xdr:from>
    <xdr:to>
      <xdr:col>55</xdr:col>
      <xdr:colOff>104775</xdr:colOff>
      <xdr:row>246</xdr:row>
      <xdr:rowOff>152400</xdr:rowOff>
    </xdr:to>
    <xdr:sp macro="" textlink="">
      <xdr:nvSpPr>
        <xdr:cNvPr id="3" name="Textfeld 2"/>
        <xdr:cNvSpPr txBox="1"/>
      </xdr:nvSpPr>
      <xdr:spPr>
        <a:xfrm>
          <a:off x="14154150" y="55502174"/>
          <a:ext cx="6229350" cy="43624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u="sng" baseline="0">
              <a:solidFill>
                <a:schemeClr val="dk1"/>
              </a:solidFill>
              <a:effectLst/>
              <a:latin typeface="Arial Narrow" panose="020B0606020202030204" pitchFamily="34" charset="0"/>
              <a:ea typeface="+mn-ea"/>
              <a:cs typeface="+mn-cs"/>
            </a:rPr>
            <a:t>Rechtsbehelfsbelehrung:</a:t>
          </a:r>
        </a:p>
        <a:p>
          <a:r>
            <a:rPr lang="de-DE" sz="1200" b="0" i="0" baseline="0">
              <a:solidFill>
                <a:schemeClr val="dk1"/>
              </a:solidFill>
              <a:effectLst/>
              <a:latin typeface="Arial Narrow" panose="020B0606020202030204" pitchFamily="34" charset="0"/>
              <a:ea typeface="+mn-ea"/>
              <a:cs typeface="+mn-cs"/>
            </a:rPr>
            <a:t>Gegen diesen Bescheid kann innerhalb eines Monats nach Bekanntgabe Widerspruch bei dem Kreis Pinneberg erhoben werden.</a:t>
          </a:r>
        </a:p>
        <a:p>
          <a:r>
            <a:rPr lang="de-DE" sz="1200" b="0" i="0" baseline="0">
              <a:solidFill>
                <a:schemeClr val="dk1"/>
              </a:solidFill>
              <a:effectLst/>
              <a:latin typeface="Arial Narrow" panose="020B0606020202030204" pitchFamily="34" charset="0"/>
              <a:ea typeface="+mn-ea"/>
              <a:cs typeface="+mn-cs"/>
            </a:rPr>
            <a:t>Dafür stehen folgende Möglichkeiten zur Verfügung:</a:t>
          </a:r>
        </a:p>
        <a:p>
          <a:r>
            <a:rPr lang="de-DE" sz="1200" b="0" i="0" baseline="0">
              <a:solidFill>
                <a:schemeClr val="dk1"/>
              </a:solidFill>
              <a:effectLst/>
              <a:latin typeface="Arial Narrow" panose="020B0606020202030204" pitchFamily="34" charset="0"/>
              <a:ea typeface="+mn-ea"/>
              <a:cs typeface="+mn-cs"/>
            </a:rPr>
            <a:t> </a:t>
          </a:r>
        </a:p>
        <a:p>
          <a:r>
            <a:rPr lang="de-DE" sz="1200" b="0" i="0" baseline="0">
              <a:solidFill>
                <a:schemeClr val="dk1"/>
              </a:solidFill>
              <a:effectLst/>
              <a:latin typeface="Arial Narrow" panose="020B0606020202030204" pitchFamily="34" charset="0"/>
              <a:ea typeface="+mn-ea"/>
              <a:cs typeface="+mn-cs"/>
            </a:rPr>
            <a:t>1. Schriftlich oder zur Niederschrift</a:t>
          </a:r>
        </a:p>
        <a:p>
          <a:r>
            <a:rPr lang="de-DE" sz="1200" b="0" i="0" baseline="0">
              <a:solidFill>
                <a:schemeClr val="dk1"/>
              </a:solidFill>
              <a:effectLst/>
              <a:latin typeface="Arial Narrow" panose="020B0606020202030204" pitchFamily="34" charset="0"/>
              <a:ea typeface="+mn-ea"/>
              <a:cs typeface="+mn-cs"/>
            </a:rPr>
            <a:t>    Der Widerspruch kann schriftlich eingereicht oder zur Niederschrift erklärt werden. </a:t>
          </a:r>
        </a:p>
        <a:p>
          <a:r>
            <a:rPr lang="de-DE" sz="1200" b="0" i="0" baseline="0">
              <a:solidFill>
                <a:schemeClr val="dk1"/>
              </a:solidFill>
              <a:effectLst/>
              <a:latin typeface="Arial Narrow" panose="020B0606020202030204" pitchFamily="34" charset="0"/>
              <a:ea typeface="+mn-ea"/>
              <a:cs typeface="+mn-cs"/>
            </a:rPr>
            <a:t>    Die Anschrift lautet: Kreis Pinneberg, - Die Landrätin-, Kurt-Wagener-Straße 11, 25337 Elmshorn</a:t>
          </a:r>
        </a:p>
        <a:p>
          <a:r>
            <a:rPr lang="de-DE" sz="1200" b="0" i="0" baseline="0">
              <a:solidFill>
                <a:schemeClr val="dk1"/>
              </a:solidFill>
              <a:effectLst/>
              <a:latin typeface="Arial Narrow" panose="020B0606020202030204" pitchFamily="34" charset="0"/>
              <a:ea typeface="+mn-ea"/>
              <a:cs typeface="+mn-cs"/>
            </a:rPr>
            <a:t> </a:t>
          </a:r>
        </a:p>
        <a:p>
          <a:r>
            <a:rPr lang="de-DE" sz="1200" b="0" i="0" baseline="0">
              <a:solidFill>
                <a:schemeClr val="dk1"/>
              </a:solidFill>
              <a:effectLst/>
              <a:latin typeface="Arial Narrow" panose="020B0606020202030204" pitchFamily="34" charset="0"/>
              <a:ea typeface="+mn-ea"/>
              <a:cs typeface="+mn-cs"/>
            </a:rPr>
            <a:t>2. Elektronisch</a:t>
          </a:r>
        </a:p>
        <a:p>
          <a:r>
            <a:rPr lang="de-DE" sz="1200" b="0" i="0" baseline="0">
              <a:solidFill>
                <a:schemeClr val="dk1"/>
              </a:solidFill>
              <a:effectLst/>
              <a:latin typeface="Arial Narrow" panose="020B0606020202030204" pitchFamily="34" charset="0"/>
              <a:ea typeface="+mn-ea"/>
              <a:cs typeface="+mn-cs"/>
            </a:rPr>
            <a:t>    Der Widerspruch kann auch auf elektronischem Weg übermittelt werden. Dafür stehen folgende</a:t>
          </a:r>
          <a:br>
            <a:rPr lang="de-DE" sz="1200" b="0" i="0" baseline="0">
              <a:solidFill>
                <a:schemeClr val="dk1"/>
              </a:solidFill>
              <a:effectLst/>
              <a:latin typeface="Arial Narrow" panose="020B0606020202030204" pitchFamily="34" charset="0"/>
              <a:ea typeface="+mn-ea"/>
              <a:cs typeface="+mn-cs"/>
            </a:rPr>
          </a:br>
          <a:r>
            <a:rPr lang="de-DE" sz="1200" b="0" i="0" baseline="0">
              <a:solidFill>
                <a:schemeClr val="dk1"/>
              </a:solidFill>
              <a:effectLst/>
              <a:latin typeface="Arial Narrow" panose="020B0606020202030204" pitchFamily="34" charset="0"/>
              <a:ea typeface="+mn-ea"/>
              <a:cs typeface="+mn-cs"/>
            </a:rPr>
            <a:t>    Möglichkeiten zur Verfügung:</a:t>
          </a:r>
          <a:br>
            <a:rPr lang="de-DE" sz="1200" b="0" i="0" baseline="0">
              <a:solidFill>
                <a:schemeClr val="dk1"/>
              </a:solidFill>
              <a:effectLst/>
              <a:latin typeface="Arial Narrow" panose="020B0606020202030204" pitchFamily="34" charset="0"/>
              <a:ea typeface="+mn-ea"/>
              <a:cs typeface="+mn-cs"/>
            </a:rPr>
          </a:br>
          <a:r>
            <a:rPr lang="de-DE" sz="1200" b="0" i="0" baseline="0">
              <a:solidFill>
                <a:schemeClr val="dk1"/>
              </a:solidFill>
              <a:effectLst/>
              <a:latin typeface="Arial Narrow" panose="020B0606020202030204" pitchFamily="34" charset="0"/>
              <a:ea typeface="+mn-ea"/>
              <a:cs typeface="+mn-cs"/>
            </a:rPr>
            <a:t>    Der Widerspruch kann durch E-Mail mit qualifizierter elektronischer Signatur erhoben werden. </a:t>
          </a:r>
          <a:br>
            <a:rPr lang="de-DE" sz="1200" b="0" i="0" baseline="0">
              <a:solidFill>
                <a:schemeClr val="dk1"/>
              </a:solidFill>
              <a:effectLst/>
              <a:latin typeface="Arial Narrow" panose="020B0606020202030204" pitchFamily="34" charset="0"/>
              <a:ea typeface="+mn-ea"/>
              <a:cs typeface="+mn-cs"/>
            </a:rPr>
          </a:br>
          <a:r>
            <a:rPr lang="de-DE" sz="1200" b="0" i="0" baseline="0">
              <a:solidFill>
                <a:schemeClr val="dk1"/>
              </a:solidFill>
              <a:effectLst/>
              <a:latin typeface="Arial Narrow" panose="020B0606020202030204" pitchFamily="34" charset="0"/>
              <a:ea typeface="+mn-ea"/>
              <a:cs typeface="+mn-cs"/>
            </a:rPr>
            <a:t>    Die E-Mail-Adresse lautet: fd31-4kf@kreis-pinneberg.de.</a:t>
          </a:r>
        </a:p>
        <a:p>
          <a:pPr lvl="0"/>
          <a:r>
            <a:rPr lang="de-DE" sz="1200" b="0" i="0" baseline="0">
              <a:solidFill>
                <a:schemeClr val="dk1"/>
              </a:solidFill>
              <a:effectLst/>
              <a:latin typeface="Arial Narrow" panose="020B0606020202030204" pitchFamily="34" charset="0"/>
              <a:ea typeface="+mn-ea"/>
              <a:cs typeface="+mn-cs"/>
            </a:rPr>
            <a:t>    Der Widerspruch kann auch durch De-Mail in der Sendevariante mit bestätigter sicherer Anmeldung nach</a:t>
          </a:r>
          <a:br>
            <a:rPr lang="de-DE" sz="1200" b="0" i="0" baseline="0">
              <a:solidFill>
                <a:schemeClr val="dk1"/>
              </a:solidFill>
              <a:effectLst/>
              <a:latin typeface="Arial Narrow" panose="020B0606020202030204" pitchFamily="34" charset="0"/>
              <a:ea typeface="+mn-ea"/>
              <a:cs typeface="+mn-cs"/>
            </a:rPr>
          </a:br>
          <a:r>
            <a:rPr lang="de-DE" sz="1200" b="0" i="0" baseline="0">
              <a:solidFill>
                <a:schemeClr val="dk1"/>
              </a:solidFill>
              <a:effectLst/>
              <a:latin typeface="Arial Narrow" panose="020B0606020202030204" pitchFamily="34" charset="0"/>
              <a:ea typeface="+mn-ea"/>
              <a:cs typeface="+mn-cs"/>
            </a:rPr>
            <a:t>    dem De-Mail-Gesetz vom 28. April 2011 (BGBl. I S. 666) in der z.Zt. gültigen Fassung erhoben werden. </a:t>
          </a:r>
          <a:br>
            <a:rPr lang="de-DE" sz="1200" b="0" i="0" baseline="0">
              <a:solidFill>
                <a:schemeClr val="dk1"/>
              </a:solidFill>
              <a:effectLst/>
              <a:latin typeface="Arial Narrow" panose="020B0606020202030204" pitchFamily="34" charset="0"/>
              <a:ea typeface="+mn-ea"/>
              <a:cs typeface="+mn-cs"/>
            </a:rPr>
          </a:br>
          <a:r>
            <a:rPr lang="de-DE" sz="1200" b="0" i="0" baseline="0">
              <a:solidFill>
                <a:schemeClr val="dk1"/>
              </a:solidFill>
              <a:effectLst/>
              <a:latin typeface="Arial Narrow" panose="020B0606020202030204" pitchFamily="34" charset="0"/>
              <a:ea typeface="+mn-ea"/>
              <a:cs typeface="+mn-cs"/>
            </a:rPr>
            <a:t>    Die De-Mail-Adresse lautet: info@kreis-pinneberg.de. </a:t>
          </a:r>
        </a:p>
        <a:p>
          <a:endParaRPr lang="de-DE" sz="1200" b="0" i="0" baseline="0">
            <a:solidFill>
              <a:schemeClr val="dk1"/>
            </a:solidFill>
            <a:effectLst/>
            <a:latin typeface="Arial Narrow" panose="020B0606020202030204" pitchFamily="34" charset="0"/>
            <a:ea typeface="+mn-ea"/>
            <a:cs typeface="+mn-cs"/>
          </a:endParaRPr>
        </a:p>
        <a:p>
          <a:r>
            <a:rPr lang="de-DE" sz="1200" b="0" i="0" u="sng" baseline="0">
              <a:solidFill>
                <a:schemeClr val="dk1"/>
              </a:solidFill>
              <a:effectLst/>
              <a:latin typeface="Arial Narrow" panose="020B0606020202030204" pitchFamily="34" charset="0"/>
              <a:ea typeface="+mn-ea"/>
              <a:cs typeface="+mn-cs"/>
            </a:rPr>
            <a:t>Hinweis:</a:t>
          </a:r>
          <a:endParaRPr lang="de-DE" sz="1200" b="0" i="0" u="none" baseline="0">
            <a:solidFill>
              <a:schemeClr val="dk1"/>
            </a:solidFill>
            <a:effectLst/>
            <a:latin typeface="Arial Narrow" panose="020B0606020202030204" pitchFamily="34" charset="0"/>
            <a:ea typeface="+mn-ea"/>
            <a:cs typeface="+mn-cs"/>
          </a:endParaRPr>
        </a:p>
        <a:p>
          <a:r>
            <a:rPr lang="de-DE" sz="1200" b="0" i="0" baseline="0">
              <a:solidFill>
                <a:schemeClr val="dk1"/>
              </a:solidFill>
              <a:effectLst/>
              <a:latin typeface="Arial Narrow" panose="020B0606020202030204" pitchFamily="34" charset="0"/>
              <a:ea typeface="+mn-ea"/>
              <a:cs typeface="+mn-cs"/>
            </a:rPr>
            <a:t>Die Frist ist auch gewahrt, wenn der Widerspruch rechtzeitig bei der umseitig genannten Dienststelle des Kreises Pinneberg eingeht. Ein Widerspruch per E-Mail entspricht nicht den geltenden Formvorschriften und ist daher unzulässig.</a:t>
          </a:r>
          <a:endParaRPr lang="de-DE" sz="1200">
            <a:effectLst/>
            <a:latin typeface="Arial Narrow" panose="020B0606020202030204" pitchFamily="34" charset="0"/>
          </a:endParaRPr>
        </a:p>
        <a:p>
          <a:endParaRPr lang="de-DE" sz="1100"/>
        </a:p>
      </xdr:txBody>
    </xdr:sp>
    <xdr:clientData/>
  </xdr:twoCellAnchor>
  <xdr:twoCellAnchor editAs="oneCell">
    <xdr:from>
      <xdr:col>24</xdr:col>
      <xdr:colOff>19050</xdr:colOff>
      <xdr:row>158</xdr:row>
      <xdr:rowOff>19050</xdr:rowOff>
    </xdr:from>
    <xdr:to>
      <xdr:col>30</xdr:col>
      <xdr:colOff>44676</xdr:colOff>
      <xdr:row>161</xdr:row>
      <xdr:rowOff>6910</xdr:rowOff>
    </xdr:to>
    <xdr:pic>
      <xdr:nvPicPr>
        <xdr:cNvPr id="4" name="Grafik 3"/>
        <xdr:cNvPicPr>
          <a:picLocks noChangeAspect="1"/>
        </xdr:cNvPicPr>
      </xdr:nvPicPr>
      <xdr:blipFill>
        <a:blip xmlns:r="http://schemas.openxmlformats.org/officeDocument/2006/relationships" r:embed="rId3"/>
        <a:stretch>
          <a:fillRect/>
        </a:stretch>
      </xdr:blipFill>
      <xdr:spPr>
        <a:xfrm>
          <a:off x="14230350" y="43319700"/>
          <a:ext cx="1140051" cy="597460"/>
        </a:xfrm>
        <a:prstGeom prst="rect">
          <a:avLst/>
        </a:prstGeom>
      </xdr:spPr>
    </xdr:pic>
    <xdr:clientData/>
  </xdr:twoCellAnchor>
  <xdr:twoCellAnchor>
    <xdr:from>
      <xdr:col>22</xdr:col>
      <xdr:colOff>9525</xdr:colOff>
      <xdr:row>214</xdr:row>
      <xdr:rowOff>104775</xdr:rowOff>
    </xdr:from>
    <xdr:to>
      <xdr:col>58</xdr:col>
      <xdr:colOff>19050</xdr:colOff>
      <xdr:row>216</xdr:row>
      <xdr:rowOff>186690</xdr:rowOff>
    </xdr:to>
    <xdr:sp macro="" textlink="">
      <xdr:nvSpPr>
        <xdr:cNvPr id="20" name="Rectangle 9"/>
        <xdr:cNvSpPr>
          <a:spLocks noChangeArrowheads="1"/>
        </xdr:cNvSpPr>
      </xdr:nvSpPr>
      <xdr:spPr bwMode="auto">
        <a:xfrm>
          <a:off x="13887450" y="54330600"/>
          <a:ext cx="6924675" cy="472440"/>
        </a:xfrm>
        <a:prstGeom prst="rect">
          <a:avLst/>
        </a:prstGeom>
        <a:solidFill>
          <a:srgbClr val="003064"/>
        </a:solidFill>
        <a:ln>
          <a:noFill/>
        </a:ln>
        <a:extLst/>
      </xdr:spPr>
      <xdr:txBody>
        <a:bodyPr rot="0" vert="horz" wrap="square" lIns="91440" tIns="45720" rIns="91440" bIns="45720" anchor="t" anchorCtr="0" upright="1">
          <a:noAutofit/>
        </a:bodyPr>
        <a:lstStyle/>
        <a:p>
          <a:endParaRPr lang="de-DE"/>
        </a:p>
      </xdr:txBody>
    </xdr:sp>
    <xdr:clientData/>
  </xdr:twoCellAnchor>
  <xdr:twoCellAnchor editAs="oneCell">
    <xdr:from>
      <xdr:col>21</xdr:col>
      <xdr:colOff>171450</xdr:colOff>
      <xdr:row>213</xdr:row>
      <xdr:rowOff>171450</xdr:rowOff>
    </xdr:from>
    <xdr:to>
      <xdr:col>30</xdr:col>
      <xdr:colOff>128270</xdr:colOff>
      <xdr:row>215</xdr:row>
      <xdr:rowOff>33020</xdr:rowOff>
    </xdr:to>
    <xdr:pic>
      <xdr:nvPicPr>
        <xdr:cNvPr id="21" name="Bild 10"/>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13868400" y="54187725"/>
          <a:ext cx="1585595" cy="271145"/>
        </a:xfrm>
        <a:prstGeom prst="rect">
          <a:avLst/>
        </a:prstGeom>
        <a:noFill/>
        <a:ln>
          <a:noFill/>
        </a:ln>
      </xdr:spPr>
    </xdr:pic>
    <xdr:clientData/>
  </xdr:twoCellAnchor>
  <xdr:twoCellAnchor editAs="oneCell">
    <xdr:from>
      <xdr:col>31</xdr:col>
      <xdr:colOff>57150</xdr:colOff>
      <xdr:row>213</xdr:row>
      <xdr:rowOff>161925</xdr:rowOff>
    </xdr:from>
    <xdr:to>
      <xdr:col>45</xdr:col>
      <xdr:colOff>362</xdr:colOff>
      <xdr:row>215</xdr:row>
      <xdr:rowOff>35</xdr:rowOff>
    </xdr:to>
    <xdr:pic>
      <xdr:nvPicPr>
        <xdr:cNvPr id="5" name="Grafik 4"/>
        <xdr:cNvPicPr>
          <a:picLocks noChangeAspect="1"/>
        </xdr:cNvPicPr>
      </xdr:nvPicPr>
      <xdr:blipFill>
        <a:blip xmlns:r="http://schemas.openxmlformats.org/officeDocument/2006/relationships" r:embed="rId5"/>
        <a:stretch>
          <a:fillRect/>
        </a:stretch>
      </xdr:blipFill>
      <xdr:spPr>
        <a:xfrm>
          <a:off x="15563850" y="54178200"/>
          <a:ext cx="2591162" cy="247685"/>
        </a:xfrm>
        <a:prstGeom prst="rect">
          <a:avLst/>
        </a:prstGeom>
      </xdr:spPr>
    </xdr:pic>
    <xdr:clientData/>
  </xdr:twoCellAnchor>
  <xdr:twoCellAnchor editAs="oneCell">
    <xdr:from>
      <xdr:col>22</xdr:col>
      <xdr:colOff>9525</xdr:colOff>
      <xdr:row>211</xdr:row>
      <xdr:rowOff>0</xdr:rowOff>
    </xdr:from>
    <xdr:to>
      <xdr:col>26</xdr:col>
      <xdr:colOff>163195</xdr:colOff>
      <xdr:row>213</xdr:row>
      <xdr:rowOff>165735</xdr:rowOff>
    </xdr:to>
    <xdr:pic>
      <xdr:nvPicPr>
        <xdr:cNvPr id="22" name="Bild 10"/>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bwMode="auto">
        <a:xfrm>
          <a:off x="13887450" y="53606700"/>
          <a:ext cx="877570" cy="575310"/>
        </a:xfrm>
        <a:prstGeom prst="rect">
          <a:avLst/>
        </a:prstGeom>
        <a:noFill/>
        <a:ln>
          <a:noFill/>
        </a:ln>
      </xdr:spPr>
    </xdr:pic>
    <xdr:clientData/>
  </xdr:twoCellAnchor>
  <xdr:twoCellAnchor editAs="oneCell">
    <xdr:from>
      <xdr:col>59</xdr:col>
      <xdr:colOff>95250</xdr:colOff>
      <xdr:row>276</xdr:row>
      <xdr:rowOff>108857</xdr:rowOff>
    </xdr:from>
    <xdr:to>
      <xdr:col>65</xdr:col>
      <xdr:colOff>148090</xdr:colOff>
      <xdr:row>279</xdr:row>
      <xdr:rowOff>96717</xdr:rowOff>
    </xdr:to>
    <xdr:pic>
      <xdr:nvPicPr>
        <xdr:cNvPr id="23" name="Grafik 22"/>
        <xdr:cNvPicPr>
          <a:picLocks noChangeAspect="1"/>
        </xdr:cNvPicPr>
      </xdr:nvPicPr>
      <xdr:blipFill>
        <a:blip xmlns:r="http://schemas.openxmlformats.org/officeDocument/2006/relationships" r:embed="rId3"/>
        <a:stretch>
          <a:fillRect/>
        </a:stretch>
      </xdr:blipFill>
      <xdr:spPr>
        <a:xfrm>
          <a:off x="21023036" y="66185143"/>
          <a:ext cx="1114197" cy="6097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4-1/ALLGEM/EXCEL/4119-2%20Kindertagesst&#228;ttenf&#246;rderung/4119-2-1%20laufende%20F&#246;rderung/4119-2-1-0%20Kreisf&#246;rderung/4119-2-1-0-1%20ST-BK%20Kitas/16%20Berechnung%20ST%20Programm+Info/2021-2022/Berechnung%20Elternbeitrag%2050%25%20nur%20Kreis%202020%20ne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tagebühren"/>
      <sheetName val="Hilfsfelder"/>
      <sheetName val="Hilfsfelder NEU"/>
    </sheetNames>
    <sheetDataSet>
      <sheetData sheetId="0">
        <row r="7">
          <cell r="F7" t="str">
            <v>Frau</v>
          </cell>
        </row>
        <row r="67">
          <cell r="H67">
            <v>864</v>
          </cell>
        </row>
        <row r="68">
          <cell r="A68" t="str">
            <v/>
          </cell>
        </row>
      </sheetData>
      <sheetData sheetId="1" refreshError="1"/>
      <sheetData sheetId="2"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50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50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Tabelle1"/>
  <dimension ref="A1:EF336"/>
  <sheetViews>
    <sheetView showGridLines="0" tabSelected="1" topLeftCell="A56" zoomScaleNormal="100" zoomScalePageLayoutView="40" workbookViewId="0">
      <selection activeCell="D17" sqref="D17:E17"/>
    </sheetView>
  </sheetViews>
  <sheetFormatPr baseColWidth="10" defaultColWidth="12.5703125" defaultRowHeight="15.75"/>
  <cols>
    <col min="1" max="1" width="15.28515625" style="176" customWidth="1"/>
    <col min="2" max="2" width="3.85546875" style="176" customWidth="1"/>
    <col min="3" max="3" width="17.7109375" style="176" customWidth="1"/>
    <col min="4" max="4" width="3.85546875" style="176" customWidth="1"/>
    <col min="5" max="5" width="16.140625" style="176" customWidth="1"/>
    <col min="6" max="6" width="4.140625" style="176" customWidth="1"/>
    <col min="7" max="7" width="12.85546875" style="176" customWidth="1"/>
    <col min="8" max="8" width="12.28515625" style="176" customWidth="1"/>
    <col min="9" max="9" width="18.42578125" style="176" customWidth="1"/>
    <col min="10" max="10" width="15.28515625" style="176" customWidth="1"/>
    <col min="11" max="11" width="3.85546875" style="176" customWidth="1"/>
    <col min="12" max="12" width="17.7109375" style="176" customWidth="1"/>
    <col min="13" max="13" width="3.85546875" style="176" customWidth="1"/>
    <col min="14" max="14" width="14" style="176" customWidth="1"/>
    <col min="15" max="15" width="7" style="176" customWidth="1"/>
    <col min="16" max="16" width="12.85546875" style="176" customWidth="1"/>
    <col min="17" max="17" width="14.140625" style="176" customWidth="1"/>
    <col min="18" max="18" width="3.5703125" style="176" customWidth="1"/>
    <col min="19" max="19" width="3.140625" style="176" customWidth="1"/>
    <col min="20" max="22" width="2.7109375" style="176" customWidth="1"/>
    <col min="23" max="23" width="2.28515625" style="176" customWidth="1"/>
    <col min="24" max="25" width="2.7109375" style="176" customWidth="1"/>
    <col min="26" max="26" width="3.140625" style="176" customWidth="1"/>
    <col min="27" max="31" width="2.7109375" style="176" customWidth="1"/>
    <col min="32" max="32" width="2.140625" style="176" customWidth="1"/>
    <col min="33" max="33" width="2.7109375" style="176" customWidth="1"/>
    <col min="34" max="34" width="2.5703125" style="176" customWidth="1"/>
    <col min="35" max="35" width="3.140625" style="176" customWidth="1"/>
    <col min="36" max="37" width="3" style="176" customWidth="1"/>
    <col min="38" max="38" width="2.85546875" style="176" customWidth="1"/>
    <col min="39" max="39" width="3" style="176" customWidth="1"/>
    <col min="40" max="40" width="3.28515625" style="176" customWidth="1"/>
    <col min="41" max="41" width="2.85546875" style="176" customWidth="1"/>
    <col min="42" max="42" width="2.28515625" style="176" customWidth="1"/>
    <col min="43" max="43" width="3.42578125" style="176" customWidth="1"/>
    <col min="44" max="44" width="2.42578125" style="176" customWidth="1"/>
    <col min="45" max="45" width="3" style="176" customWidth="1"/>
    <col min="46" max="46" width="2.7109375" style="176" customWidth="1"/>
    <col min="47" max="47" width="3" style="176" customWidth="1"/>
    <col min="48" max="48" width="2.85546875" style="176" customWidth="1"/>
    <col min="49" max="49" width="3" style="176" customWidth="1"/>
    <col min="50" max="51" width="3.140625" style="176" customWidth="1"/>
    <col min="52" max="52" width="5" style="176" customWidth="1"/>
    <col min="53" max="53" width="2.42578125" style="176" customWidth="1"/>
    <col min="54" max="54" width="3.85546875" style="176" customWidth="1"/>
    <col min="55" max="57" width="2.7109375" style="176" customWidth="1"/>
    <col min="58" max="58" width="2.28515625" style="176" customWidth="1"/>
    <col min="59" max="97" width="2.7109375" style="176" customWidth="1"/>
    <col min="98" max="16384" width="12.5703125" style="176"/>
  </cols>
  <sheetData>
    <row r="1" spans="1:26" ht="16.5" customHeight="1">
      <c r="A1" s="587" t="s">
        <v>51</v>
      </c>
      <c r="B1" s="588"/>
      <c r="C1" s="588"/>
      <c r="D1" s="588"/>
      <c r="E1" s="588"/>
      <c r="F1" s="588"/>
      <c r="G1" s="588"/>
      <c r="H1" s="588"/>
      <c r="I1" s="589"/>
      <c r="J1" s="192"/>
      <c r="K1" s="193"/>
      <c r="L1" s="193"/>
      <c r="M1" s="193"/>
      <c r="N1" s="193"/>
      <c r="O1" s="193"/>
      <c r="P1" s="193"/>
      <c r="Q1" s="193"/>
      <c r="R1" s="193"/>
      <c r="S1" s="193"/>
      <c r="V1" s="193"/>
    </row>
    <row r="2" spans="1:26" ht="16.5" customHeight="1" thickBot="1">
      <c r="A2" s="584" t="s">
        <v>507</v>
      </c>
      <c r="B2" s="585"/>
      <c r="C2" s="585"/>
      <c r="D2" s="585"/>
      <c r="E2" s="585"/>
      <c r="F2" s="585"/>
      <c r="G2" s="585"/>
      <c r="H2" s="585"/>
      <c r="I2" s="586"/>
      <c r="J2" s="192"/>
      <c r="K2" s="193"/>
      <c r="L2" s="193"/>
      <c r="M2" s="193"/>
      <c r="N2" s="193"/>
      <c r="O2" s="193"/>
      <c r="P2" s="193"/>
      <c r="Q2" s="193"/>
      <c r="R2" s="193"/>
      <c r="S2" s="193"/>
      <c r="V2" s="193"/>
    </row>
    <row r="3" spans="1:26" ht="12.75" customHeight="1" thickBot="1">
      <c r="A3" s="222"/>
      <c r="B3" s="222"/>
      <c r="C3" s="222"/>
      <c r="D3" s="222"/>
      <c r="E3" s="222"/>
      <c r="F3" s="222"/>
      <c r="G3" s="222"/>
      <c r="H3" s="222"/>
      <c r="I3" s="222"/>
      <c r="J3" s="193"/>
      <c r="K3" s="193"/>
      <c r="L3" s="193"/>
      <c r="M3" s="193"/>
      <c r="N3" s="193"/>
      <c r="O3" s="193"/>
      <c r="P3" s="193"/>
      <c r="Q3" s="193"/>
      <c r="R3" s="193"/>
      <c r="S3" s="193"/>
      <c r="V3" s="193"/>
    </row>
    <row r="4" spans="1:26" ht="15.75" customHeight="1" thickBot="1">
      <c r="A4" s="590" t="s">
        <v>52</v>
      </c>
      <c r="B4" s="591"/>
      <c r="C4" s="223">
        <f ca="1">TODAY()</f>
        <v>45673</v>
      </c>
      <c r="D4" s="224"/>
      <c r="E4" s="186"/>
      <c r="F4" s="225"/>
      <c r="G4" s="226"/>
      <c r="H4" s="226"/>
      <c r="I4" s="226"/>
      <c r="J4" s="194"/>
      <c r="K4" s="193"/>
      <c r="L4" s="193"/>
      <c r="M4" s="193"/>
      <c r="N4" s="193"/>
      <c r="O4" s="193"/>
      <c r="P4" s="193"/>
      <c r="Q4" s="193"/>
      <c r="R4" s="193"/>
      <c r="S4" s="193"/>
      <c r="T4" s="193"/>
    </row>
    <row r="5" spans="1:26" ht="15.75" customHeight="1" thickBot="1">
      <c r="A5" s="592" t="s">
        <v>53</v>
      </c>
      <c r="B5" s="593"/>
      <c r="C5" s="227"/>
      <c r="D5" s="596" t="s">
        <v>54</v>
      </c>
      <c r="E5" s="596"/>
      <c r="F5" s="594"/>
      <c r="G5" s="595"/>
      <c r="H5" s="228"/>
      <c r="I5" s="228"/>
      <c r="J5" s="194"/>
      <c r="K5" s="193"/>
      <c r="L5" s="421" t="s">
        <v>326</v>
      </c>
      <c r="M5" s="193"/>
      <c r="N5" s="193"/>
      <c r="O5" s="193"/>
      <c r="P5" s="193"/>
      <c r="Q5" s="193"/>
      <c r="R5" s="193"/>
      <c r="S5" s="193"/>
      <c r="T5" s="193"/>
    </row>
    <row r="6" spans="1:26" ht="12.75" customHeight="1">
      <c r="A6" s="229"/>
      <c r="B6" s="230"/>
      <c r="C6" s="230"/>
      <c r="D6" s="230"/>
      <c r="E6" s="230"/>
      <c r="F6" s="230"/>
      <c r="G6" s="231"/>
      <c r="H6" s="230"/>
      <c r="I6" s="230"/>
      <c r="J6" s="193"/>
      <c r="K6" s="193"/>
      <c r="L6" s="215"/>
      <c r="M6" s="193"/>
      <c r="N6" s="193"/>
      <c r="O6" s="193"/>
      <c r="P6" s="193"/>
      <c r="Q6" s="193"/>
      <c r="R6" s="193"/>
      <c r="S6" s="193"/>
    </row>
    <row r="7" spans="1:26" ht="15" customHeight="1">
      <c r="A7" s="232" t="s">
        <v>492</v>
      </c>
      <c r="B7" s="232"/>
      <c r="C7" s="233"/>
      <c r="D7" s="234"/>
      <c r="E7" s="232" t="s">
        <v>481</v>
      </c>
      <c r="F7" s="489"/>
      <c r="G7" s="491"/>
      <c r="H7" s="235"/>
      <c r="I7" s="235"/>
      <c r="J7" s="193"/>
      <c r="K7" s="193"/>
      <c r="L7" s="421"/>
      <c r="M7" s="193"/>
      <c r="N7" s="193"/>
      <c r="O7" s="193"/>
      <c r="P7" s="193"/>
      <c r="Q7" s="193"/>
      <c r="R7" s="193"/>
      <c r="S7" s="193"/>
    </row>
    <row r="8" spans="1:26">
      <c r="A8" s="232" t="s">
        <v>480</v>
      </c>
      <c r="B8" s="613"/>
      <c r="C8" s="614"/>
      <c r="D8" s="615"/>
      <c r="E8" s="236" t="s">
        <v>482</v>
      </c>
      <c r="F8" s="616"/>
      <c r="G8" s="617"/>
      <c r="H8" s="617"/>
      <c r="I8" s="618"/>
      <c r="J8" s="193"/>
      <c r="K8" s="193"/>
      <c r="L8" s="214" t="s">
        <v>48</v>
      </c>
      <c r="M8" s="193"/>
      <c r="N8" s="193"/>
      <c r="O8" s="193"/>
      <c r="P8" s="193"/>
      <c r="Q8" s="193"/>
      <c r="R8" s="193"/>
      <c r="S8" s="193"/>
      <c r="Z8" s="196"/>
    </row>
    <row r="9" spans="1:26">
      <c r="A9" s="237" t="s">
        <v>10</v>
      </c>
      <c r="B9" s="613"/>
      <c r="C9" s="614"/>
      <c r="D9" s="615"/>
      <c r="E9" s="238" t="s">
        <v>483</v>
      </c>
      <c r="F9" s="613"/>
      <c r="G9" s="619"/>
      <c r="H9" s="619"/>
      <c r="I9" s="620"/>
      <c r="J9" s="193"/>
      <c r="K9" s="193"/>
      <c r="L9" s="214" t="s">
        <v>49</v>
      </c>
      <c r="M9" s="193"/>
      <c r="N9" s="193"/>
      <c r="O9" s="193"/>
      <c r="P9" s="193"/>
      <c r="Q9" s="193"/>
      <c r="R9" s="193"/>
      <c r="S9" s="193"/>
    </row>
    <row r="10" spans="1:26" ht="12.75" customHeight="1" thickBot="1">
      <c r="A10" s="231"/>
      <c r="B10" s="231"/>
      <c r="C10" s="231"/>
      <c r="D10" s="231"/>
      <c r="E10" s="231"/>
      <c r="F10" s="231"/>
      <c r="G10" s="625"/>
      <c r="H10" s="625"/>
      <c r="I10" s="239"/>
      <c r="J10" s="197"/>
      <c r="K10" s="193"/>
      <c r="L10" s="198"/>
      <c r="M10" s="193"/>
      <c r="N10" s="193"/>
      <c r="O10" s="193"/>
      <c r="P10" s="193"/>
      <c r="Q10" s="193"/>
      <c r="R10" s="193"/>
      <c r="S10" s="193"/>
    </row>
    <row r="11" spans="1:26" ht="30.75" customHeight="1" thickBot="1">
      <c r="A11" s="626" t="s">
        <v>55</v>
      </c>
      <c r="B11" s="627"/>
      <c r="C11" s="627"/>
      <c r="D11" s="628"/>
      <c r="E11" s="603" t="s">
        <v>14</v>
      </c>
      <c r="F11" s="604"/>
      <c r="J11" s="193"/>
      <c r="K11" s="193"/>
      <c r="L11" s="193"/>
      <c r="M11" s="193"/>
      <c r="N11" s="193"/>
      <c r="O11" s="193"/>
      <c r="P11" s="193"/>
      <c r="Q11" s="193"/>
      <c r="R11" s="193"/>
      <c r="S11" s="193"/>
    </row>
    <row r="12" spans="1:26" ht="26.25" customHeight="1">
      <c r="A12" s="610"/>
      <c r="B12" s="611"/>
      <c r="C12" s="611"/>
      <c r="D12" s="612"/>
      <c r="E12" s="608"/>
      <c r="F12" s="609"/>
      <c r="G12" s="605" t="s">
        <v>339</v>
      </c>
      <c r="H12" s="606"/>
      <c r="I12" s="607"/>
      <c r="J12" s="193"/>
      <c r="K12" s="193"/>
      <c r="L12" s="195"/>
      <c r="M12" s="193"/>
      <c r="N12" s="193"/>
      <c r="O12" s="193"/>
      <c r="P12" s="193"/>
      <c r="Q12" s="193"/>
      <c r="R12" s="193"/>
      <c r="S12" s="193"/>
    </row>
    <row r="13" spans="1:26" s="193" customFormat="1" ht="9.9499999999999993" customHeight="1">
      <c r="A13" s="201"/>
      <c r="B13" s="201"/>
      <c r="C13" s="201"/>
      <c r="D13" s="201"/>
      <c r="E13" s="201"/>
      <c r="F13" s="201"/>
      <c r="G13" s="201"/>
      <c r="H13" s="201"/>
      <c r="I13" s="201"/>
    </row>
    <row r="14" spans="1:26" ht="16.5" thickBot="1">
      <c r="A14" s="240" t="s">
        <v>509</v>
      </c>
      <c r="B14" s="240"/>
      <c r="C14" s="240"/>
      <c r="D14" s="240"/>
      <c r="E14" s="240"/>
      <c r="F14" s="231"/>
      <c r="G14" s="231"/>
      <c r="H14" s="231"/>
      <c r="I14" s="201"/>
      <c r="J14" s="193"/>
      <c r="K14" s="193"/>
      <c r="L14" s="193"/>
      <c r="M14" s="193"/>
      <c r="N14" s="193"/>
      <c r="O14" s="193"/>
      <c r="P14" s="193"/>
      <c r="Q14" s="193"/>
      <c r="R14" s="193"/>
    </row>
    <row r="15" spans="1:26" ht="15" customHeight="1" thickBot="1">
      <c r="A15" s="636" t="s">
        <v>17</v>
      </c>
      <c r="B15" s="622"/>
      <c r="C15" s="622"/>
      <c r="D15" s="621" t="s">
        <v>14</v>
      </c>
      <c r="E15" s="622"/>
      <c r="F15" s="654" t="s">
        <v>508</v>
      </c>
      <c r="G15" s="654"/>
      <c r="H15" s="654"/>
      <c r="I15" s="654"/>
      <c r="J15" s="193"/>
      <c r="K15" s="193"/>
      <c r="L15" s="193"/>
      <c r="M15" s="193"/>
      <c r="N15" s="193"/>
      <c r="O15" s="193"/>
      <c r="P15" s="193"/>
      <c r="Q15" s="193"/>
      <c r="R15" s="193"/>
    </row>
    <row r="16" spans="1:26" ht="30" customHeight="1">
      <c r="A16" s="637"/>
      <c r="B16" s="638"/>
      <c r="C16" s="639"/>
      <c r="D16" s="634"/>
      <c r="E16" s="635"/>
      <c r="F16" s="597"/>
      <c r="G16" s="598"/>
      <c r="H16" s="598"/>
      <c r="I16" s="599"/>
      <c r="K16" s="193"/>
      <c r="L16" s="193"/>
      <c r="M16" s="193"/>
      <c r="N16" s="193"/>
      <c r="O16" s="193"/>
      <c r="P16" s="199"/>
      <c r="Q16" s="193"/>
      <c r="R16" s="193"/>
    </row>
    <row r="17" spans="1:19" ht="30" customHeight="1">
      <c r="A17" s="631"/>
      <c r="B17" s="632"/>
      <c r="C17" s="633"/>
      <c r="D17" s="623"/>
      <c r="E17" s="624"/>
      <c r="F17" s="600"/>
      <c r="G17" s="601"/>
      <c r="H17" s="601"/>
      <c r="I17" s="602"/>
      <c r="K17" s="193"/>
      <c r="L17" s="193"/>
      <c r="M17" s="193"/>
      <c r="N17" s="193"/>
      <c r="O17" s="193"/>
      <c r="P17" s="199"/>
      <c r="Q17" s="193"/>
      <c r="R17" s="193"/>
    </row>
    <row r="18" spans="1:19" ht="30" customHeight="1">
      <c r="A18" s="640"/>
      <c r="B18" s="641"/>
      <c r="C18" s="642"/>
      <c r="D18" s="629"/>
      <c r="E18" s="630"/>
      <c r="F18" s="661"/>
      <c r="G18" s="662"/>
      <c r="H18" s="662"/>
      <c r="I18" s="663"/>
      <c r="K18" s="193"/>
      <c r="L18" s="193"/>
      <c r="M18" s="193"/>
      <c r="N18" s="193"/>
      <c r="O18" s="193"/>
      <c r="P18" s="199"/>
      <c r="Q18" s="193"/>
      <c r="R18" s="193"/>
    </row>
    <row r="19" spans="1:19" ht="9.9499999999999993" customHeight="1">
      <c r="A19" s="241"/>
      <c r="B19" s="242"/>
      <c r="C19" s="242"/>
      <c r="D19" s="243"/>
      <c r="E19" s="242"/>
      <c r="F19" s="244"/>
      <c r="G19" s="242"/>
      <c r="H19" s="242"/>
      <c r="I19" s="186"/>
      <c r="K19" s="193"/>
      <c r="L19" s="193"/>
      <c r="M19" s="193"/>
      <c r="N19" s="193"/>
      <c r="O19" s="193"/>
      <c r="P19" s="193"/>
      <c r="Q19" s="193"/>
      <c r="R19" s="193"/>
    </row>
    <row r="20" spans="1:19" ht="15.75" customHeight="1" thickBot="1">
      <c r="A20" s="240" t="s">
        <v>23</v>
      </c>
      <c r="B20" s="242"/>
      <c r="C20" s="242"/>
      <c r="D20" s="243"/>
      <c r="E20" s="242"/>
      <c r="F20" s="244"/>
      <c r="G20" s="242"/>
      <c r="H20" s="242"/>
      <c r="I20" s="186"/>
      <c r="K20" s="193"/>
      <c r="L20" s="193"/>
      <c r="M20" s="193"/>
      <c r="N20" s="193"/>
      <c r="O20" s="193"/>
      <c r="P20" s="193"/>
      <c r="Q20" s="193"/>
      <c r="R20" s="193"/>
    </row>
    <row r="21" spans="1:19" ht="15.75" customHeight="1" thickBot="1">
      <c r="A21" s="636" t="s">
        <v>16</v>
      </c>
      <c r="B21" s="622"/>
      <c r="C21" s="622"/>
      <c r="D21" s="621" t="s">
        <v>14</v>
      </c>
      <c r="E21" s="666"/>
      <c r="F21" s="651" t="s">
        <v>510</v>
      </c>
      <c r="G21" s="652"/>
      <c r="H21" s="652"/>
      <c r="I21" s="653"/>
      <c r="K21" s="193"/>
      <c r="L21" s="193"/>
      <c r="M21" s="193"/>
      <c r="N21" s="193"/>
      <c r="P21" s="193"/>
      <c r="Q21" s="193"/>
      <c r="R21" s="193"/>
    </row>
    <row r="22" spans="1:19" ht="15" customHeight="1">
      <c r="A22" s="670"/>
      <c r="B22" s="671"/>
      <c r="C22" s="671"/>
      <c r="D22" s="680"/>
      <c r="E22" s="681"/>
      <c r="F22" s="664"/>
      <c r="G22" s="664"/>
      <c r="H22" s="664"/>
      <c r="I22" s="664"/>
      <c r="K22" s="193"/>
      <c r="L22" s="193"/>
      <c r="M22" s="193"/>
      <c r="N22" s="193"/>
      <c r="O22" s="193"/>
      <c r="P22" s="199"/>
      <c r="Q22" s="193"/>
      <c r="R22" s="193"/>
    </row>
    <row r="23" spans="1:19" ht="15" customHeight="1">
      <c r="A23" s="670"/>
      <c r="B23" s="671"/>
      <c r="C23" s="671"/>
      <c r="D23" s="667"/>
      <c r="E23" s="668"/>
      <c r="F23" s="665"/>
      <c r="G23" s="665"/>
      <c r="H23" s="665"/>
      <c r="I23" s="665"/>
      <c r="K23" s="193"/>
      <c r="L23" s="193"/>
      <c r="M23" s="193"/>
      <c r="N23" s="193"/>
      <c r="O23" s="193"/>
      <c r="P23" s="199"/>
      <c r="Q23" s="193"/>
      <c r="R23" s="193"/>
    </row>
    <row r="24" spans="1:19" ht="15" customHeight="1">
      <c r="A24" s="682"/>
      <c r="B24" s="683"/>
      <c r="C24" s="683"/>
      <c r="D24" s="667"/>
      <c r="E24" s="668"/>
      <c r="F24" s="665"/>
      <c r="G24" s="665"/>
      <c r="H24" s="665"/>
      <c r="I24" s="665"/>
      <c r="K24" s="193"/>
      <c r="L24" s="193"/>
      <c r="M24" s="193"/>
      <c r="N24" s="193"/>
      <c r="O24" s="193"/>
      <c r="P24" s="199"/>
      <c r="Q24" s="193"/>
      <c r="R24" s="193"/>
    </row>
    <row r="25" spans="1:19" ht="15" customHeight="1">
      <c r="A25" s="691"/>
      <c r="B25" s="490"/>
      <c r="C25" s="491"/>
      <c r="D25" s="487"/>
      <c r="E25" s="488"/>
      <c r="F25" s="489"/>
      <c r="G25" s="490"/>
      <c r="H25" s="490"/>
      <c r="I25" s="491"/>
      <c r="K25" s="193"/>
      <c r="L25" s="193"/>
      <c r="M25" s="193"/>
      <c r="N25" s="193"/>
      <c r="O25" s="193"/>
      <c r="P25" s="199"/>
      <c r="Q25" s="193"/>
      <c r="R25" s="193"/>
    </row>
    <row r="26" spans="1:19" ht="15" customHeight="1">
      <c r="A26" s="682"/>
      <c r="B26" s="683"/>
      <c r="C26" s="683"/>
      <c r="D26" s="667"/>
      <c r="E26" s="668"/>
      <c r="F26" s="665"/>
      <c r="G26" s="665"/>
      <c r="H26" s="665"/>
      <c r="I26" s="665"/>
      <c r="K26" s="193"/>
      <c r="L26" s="193"/>
      <c r="M26" s="193"/>
      <c r="N26" s="193"/>
      <c r="O26" s="193"/>
      <c r="P26" s="199"/>
      <c r="Q26" s="193"/>
      <c r="R26" s="193"/>
    </row>
    <row r="27" spans="1:19" ht="15" customHeight="1" thickBot="1">
      <c r="A27" s="689"/>
      <c r="B27" s="690"/>
      <c r="C27" s="690"/>
      <c r="D27" s="687"/>
      <c r="E27" s="688"/>
      <c r="F27" s="669"/>
      <c r="G27" s="669"/>
      <c r="H27" s="669"/>
      <c r="I27" s="669"/>
      <c r="K27" s="193"/>
      <c r="L27" s="193"/>
      <c r="M27" s="193"/>
      <c r="N27" s="193"/>
      <c r="O27" s="193"/>
      <c r="P27" s="199"/>
      <c r="Q27" s="193"/>
      <c r="R27" s="193"/>
    </row>
    <row r="28" spans="1:19" s="193" customFormat="1" ht="9.9499999999999993" customHeight="1">
      <c r="A28" s="201"/>
      <c r="B28" s="201"/>
      <c r="C28" s="201"/>
      <c r="D28" s="201"/>
      <c r="E28" s="201"/>
      <c r="F28" s="201"/>
      <c r="G28" s="201"/>
      <c r="H28" s="201"/>
      <c r="I28" s="201"/>
    </row>
    <row r="29" spans="1:19" ht="14.25" customHeight="1">
      <c r="A29" s="240" t="s">
        <v>60</v>
      </c>
      <c r="B29" s="231"/>
      <c r="C29" s="231"/>
      <c r="D29" s="231"/>
      <c r="E29" s="231"/>
      <c r="F29" s="231"/>
      <c r="G29" s="231"/>
      <c r="H29" s="231"/>
      <c r="I29" s="231"/>
      <c r="J29" s="193"/>
      <c r="K29" s="193"/>
      <c r="L29" s="193"/>
      <c r="M29" s="193"/>
      <c r="N29" s="193"/>
      <c r="O29" s="193"/>
      <c r="P29" s="193"/>
      <c r="Q29" s="193"/>
      <c r="R29" s="193"/>
      <c r="S29" s="193"/>
    </row>
    <row r="30" spans="1:19" ht="14.1" customHeight="1">
      <c r="A30" s="245" t="s">
        <v>1</v>
      </c>
      <c r="B30" s="246"/>
      <c r="C30" s="247" t="s">
        <v>2</v>
      </c>
      <c r="D30" s="246"/>
      <c r="E30" s="247" t="s">
        <v>3</v>
      </c>
      <c r="F30" s="246"/>
      <c r="G30" s="231"/>
      <c r="H30" s="231"/>
      <c r="I30" s="231"/>
      <c r="L30" s="200"/>
      <c r="Q30" s="193"/>
      <c r="R30" s="193"/>
      <c r="S30" s="193"/>
    </row>
    <row r="31" spans="1:19" ht="14.25" customHeight="1">
      <c r="A31" s="248"/>
      <c r="B31" s="249" t="s">
        <v>15</v>
      </c>
      <c r="C31" s="250"/>
      <c r="D31" s="249" t="s">
        <v>15</v>
      </c>
      <c r="E31" s="250"/>
      <c r="F31" s="249" t="s">
        <v>15</v>
      </c>
      <c r="G31" s="552" t="s">
        <v>56</v>
      </c>
      <c r="H31" s="553"/>
      <c r="I31" s="554"/>
      <c r="O31" s="193"/>
      <c r="P31" s="193"/>
      <c r="Q31" s="193"/>
      <c r="R31" s="193"/>
    </row>
    <row r="32" spans="1:19" ht="14.25" customHeight="1">
      <c r="A32" s="248"/>
      <c r="B32" s="249" t="s">
        <v>15</v>
      </c>
      <c r="C32" s="250"/>
      <c r="D32" s="249" t="s">
        <v>15</v>
      </c>
      <c r="E32" s="251"/>
      <c r="F32" s="249" t="s">
        <v>15</v>
      </c>
      <c r="G32" s="552" t="s">
        <v>342</v>
      </c>
      <c r="H32" s="553"/>
      <c r="I32" s="554"/>
      <c r="O32" s="193"/>
      <c r="P32" s="193"/>
      <c r="Q32" s="193"/>
      <c r="R32" s="193"/>
    </row>
    <row r="33" spans="1:19" ht="14.25" customHeight="1">
      <c r="A33" s="248"/>
      <c r="B33" s="249" t="s">
        <v>15</v>
      </c>
      <c r="C33" s="250"/>
      <c r="D33" s="249" t="s">
        <v>15</v>
      </c>
      <c r="E33" s="252"/>
      <c r="F33" s="249" t="s">
        <v>15</v>
      </c>
      <c r="G33" s="253" t="s">
        <v>479</v>
      </c>
      <c r="H33" s="254"/>
      <c r="I33" s="255"/>
      <c r="O33" s="193"/>
      <c r="P33" s="193"/>
      <c r="Q33" s="193"/>
      <c r="R33" s="193"/>
    </row>
    <row r="34" spans="1:19" ht="13.5" customHeight="1">
      <c r="A34" s="248"/>
      <c r="B34" s="256" t="s">
        <v>15</v>
      </c>
      <c r="C34" s="250"/>
      <c r="D34" s="257" t="s">
        <v>15</v>
      </c>
      <c r="E34" s="258"/>
      <c r="F34" s="256" t="s">
        <v>15</v>
      </c>
      <c r="G34" s="655" t="s">
        <v>70</v>
      </c>
      <c r="H34" s="656"/>
      <c r="I34" s="657"/>
      <c r="O34" s="193"/>
      <c r="P34" s="193"/>
      <c r="Q34" s="193"/>
      <c r="R34" s="193"/>
      <c r="S34" s="193"/>
    </row>
    <row r="35" spans="1:19" ht="13.5" customHeight="1">
      <c r="A35" s="248"/>
      <c r="B35" s="259" t="s">
        <v>15</v>
      </c>
      <c r="C35" s="250"/>
      <c r="D35" s="260" t="s">
        <v>15</v>
      </c>
      <c r="E35" s="261"/>
      <c r="F35" s="260" t="s">
        <v>15</v>
      </c>
      <c r="G35" s="655" t="s">
        <v>478</v>
      </c>
      <c r="H35" s="656"/>
      <c r="I35" s="657"/>
      <c r="J35" s="193"/>
      <c r="K35" s="193"/>
      <c r="M35" s="193"/>
      <c r="N35" s="193"/>
      <c r="O35" s="193"/>
      <c r="P35" s="193"/>
      <c r="Q35" s="193"/>
      <c r="R35" s="193"/>
      <c r="S35" s="193"/>
    </row>
    <row r="36" spans="1:19" ht="13.5" hidden="1" customHeight="1">
      <c r="A36" s="262"/>
      <c r="B36" s="259" t="s">
        <v>15</v>
      </c>
      <c r="C36" s="250"/>
      <c r="D36" s="260" t="s">
        <v>15</v>
      </c>
      <c r="E36" s="261"/>
      <c r="F36" s="260" t="s">
        <v>15</v>
      </c>
      <c r="G36" s="658"/>
      <c r="H36" s="659"/>
      <c r="I36" s="660"/>
      <c r="J36" s="193"/>
      <c r="K36" s="193"/>
      <c r="L36" s="193"/>
      <c r="M36" s="193"/>
      <c r="N36" s="193"/>
      <c r="O36" s="193"/>
      <c r="P36" s="193"/>
      <c r="Q36" s="193"/>
      <c r="R36" s="193"/>
      <c r="S36" s="193"/>
    </row>
    <row r="37" spans="1:19" ht="13.5" hidden="1" customHeight="1">
      <c r="A37" s="550"/>
      <c r="B37" s="676" t="s">
        <v>15</v>
      </c>
      <c r="C37" s="550"/>
      <c r="D37" s="676" t="s">
        <v>15</v>
      </c>
      <c r="E37" s="678"/>
      <c r="F37" s="676" t="s">
        <v>15</v>
      </c>
      <c r="G37" s="658" t="s">
        <v>430</v>
      </c>
      <c r="H37" s="659"/>
      <c r="I37" s="660"/>
      <c r="J37" s="193"/>
      <c r="K37" s="193"/>
      <c r="L37" s="193"/>
      <c r="M37" s="193"/>
      <c r="N37" s="193"/>
      <c r="O37" s="193"/>
      <c r="P37" s="193"/>
      <c r="Q37" s="193"/>
      <c r="R37" s="193"/>
      <c r="S37" s="193"/>
    </row>
    <row r="38" spans="1:19" ht="24.75" customHeight="1">
      <c r="A38" s="551"/>
      <c r="B38" s="677"/>
      <c r="C38" s="551"/>
      <c r="D38" s="677"/>
      <c r="E38" s="679"/>
      <c r="F38" s="677"/>
      <c r="G38" s="684" t="s">
        <v>431</v>
      </c>
      <c r="H38" s="685"/>
      <c r="I38" s="686"/>
      <c r="J38" s="193"/>
      <c r="K38" s="193"/>
      <c r="L38" s="193"/>
      <c r="M38" s="193"/>
      <c r="N38" s="193"/>
      <c r="O38" s="193"/>
      <c r="P38" s="193"/>
      <c r="Q38" s="193"/>
      <c r="R38" s="193"/>
      <c r="S38" s="193"/>
    </row>
    <row r="39" spans="1:19" ht="13.5" customHeight="1">
      <c r="A39" s="263"/>
      <c r="B39" s="259" t="s">
        <v>15</v>
      </c>
      <c r="C39" s="264"/>
      <c r="D39" s="260" t="s">
        <v>15</v>
      </c>
      <c r="E39" s="261"/>
      <c r="F39" s="260" t="s">
        <v>15</v>
      </c>
      <c r="G39" s="658" t="s">
        <v>19</v>
      </c>
      <c r="H39" s="659"/>
      <c r="I39" s="660"/>
      <c r="J39" s="193"/>
      <c r="K39" s="193"/>
      <c r="L39" s="193"/>
      <c r="M39" s="193"/>
      <c r="N39" s="193"/>
      <c r="O39" s="193"/>
      <c r="P39" s="193"/>
      <c r="Q39" s="193"/>
      <c r="R39" s="193"/>
      <c r="S39" s="193"/>
    </row>
    <row r="40" spans="1:19" ht="12.75" customHeight="1">
      <c r="A40" s="674"/>
      <c r="B40" s="265"/>
      <c r="C40" s="507"/>
      <c r="D40" s="266"/>
      <c r="E40" s="672"/>
      <c r="F40" s="267"/>
      <c r="G40" s="658" t="s">
        <v>18</v>
      </c>
      <c r="H40" s="659"/>
      <c r="I40" s="660"/>
      <c r="J40" s="193"/>
      <c r="K40" s="193"/>
      <c r="L40" s="193"/>
      <c r="M40" s="193"/>
      <c r="N40" s="193"/>
      <c r="O40" s="193"/>
      <c r="P40" s="193"/>
      <c r="Q40" s="193"/>
      <c r="R40" s="193"/>
      <c r="S40" s="193"/>
    </row>
    <row r="41" spans="1:19" ht="26.25" customHeight="1" thickBot="1">
      <c r="A41" s="675"/>
      <c r="B41" s="265" t="s">
        <v>15</v>
      </c>
      <c r="C41" s="650"/>
      <c r="D41" s="266" t="s">
        <v>15</v>
      </c>
      <c r="E41" s="673"/>
      <c r="F41" s="266" t="s">
        <v>15</v>
      </c>
      <c r="G41" s="564" t="s">
        <v>357</v>
      </c>
      <c r="H41" s="565"/>
      <c r="I41" s="566"/>
      <c r="J41" s="193"/>
      <c r="K41" s="193"/>
      <c r="L41" s="193"/>
      <c r="M41" s="193"/>
      <c r="N41" s="193"/>
      <c r="O41" s="193"/>
      <c r="P41" s="193"/>
      <c r="Q41" s="193"/>
      <c r="R41" s="193"/>
      <c r="S41" s="193"/>
    </row>
    <row r="42" spans="1:19" ht="16.5" customHeight="1" thickBot="1">
      <c r="A42" s="268">
        <f>SUM(A31:A41)</f>
        <v>0</v>
      </c>
      <c r="B42" s="269" t="s">
        <v>15</v>
      </c>
      <c r="C42" s="270">
        <f>SUM(C31:C41)</f>
        <v>0</v>
      </c>
      <c r="D42" s="269" t="s">
        <v>15</v>
      </c>
      <c r="E42" s="270">
        <f>SUM(E31:E41)</f>
        <v>0</v>
      </c>
      <c r="F42" s="269" t="s">
        <v>15</v>
      </c>
      <c r="G42" s="271" t="s">
        <v>11</v>
      </c>
      <c r="H42" s="272"/>
      <c r="I42" s="229"/>
      <c r="J42" s="193"/>
      <c r="K42" s="193"/>
      <c r="L42" s="193"/>
      <c r="M42" s="193"/>
      <c r="N42" s="193"/>
      <c r="O42" s="193"/>
      <c r="P42" s="193"/>
      <c r="Q42" s="193"/>
      <c r="R42" s="193"/>
      <c r="S42" s="193"/>
    </row>
    <row r="43" spans="1:19" ht="9.9499999999999993" customHeight="1">
      <c r="A43" s="273"/>
      <c r="B43" s="231"/>
      <c r="C43" s="273"/>
      <c r="D43" s="231"/>
      <c r="E43" s="273"/>
      <c r="F43" s="231"/>
      <c r="G43" s="231"/>
      <c r="H43" s="231"/>
      <c r="I43" s="231"/>
      <c r="J43" s="193"/>
      <c r="K43" s="193"/>
      <c r="L43" s="193"/>
      <c r="M43" s="193"/>
      <c r="N43" s="193"/>
      <c r="O43" s="193"/>
      <c r="P43" s="193"/>
      <c r="Q43" s="193"/>
      <c r="R43" s="193"/>
      <c r="S43" s="193"/>
    </row>
    <row r="44" spans="1:19" ht="13.5" customHeight="1">
      <c r="A44" s="274" t="s">
        <v>4</v>
      </c>
      <c r="B44" s="231"/>
      <c r="C44" s="273"/>
      <c r="D44" s="231"/>
      <c r="E44" s="273"/>
      <c r="F44" s="231"/>
      <c r="G44" s="231"/>
      <c r="H44" s="231"/>
      <c r="I44" s="231"/>
      <c r="J44" s="193"/>
      <c r="K44" s="193"/>
      <c r="L44" s="193"/>
      <c r="M44" s="193"/>
      <c r="N44" s="193"/>
      <c r="O44" s="193"/>
      <c r="P44" s="193"/>
      <c r="Q44" s="193"/>
      <c r="R44" s="193"/>
      <c r="S44" s="193"/>
    </row>
    <row r="45" spans="1:19" ht="12.75" customHeight="1">
      <c r="A45" s="275" t="s">
        <v>1</v>
      </c>
      <c r="B45" s="246"/>
      <c r="C45" s="276" t="s">
        <v>2</v>
      </c>
      <c r="D45" s="246"/>
      <c r="E45" s="276" t="s">
        <v>3</v>
      </c>
      <c r="F45" s="246"/>
      <c r="G45" s="231"/>
      <c r="H45" s="231"/>
      <c r="I45" s="231"/>
      <c r="J45" s="193"/>
      <c r="K45" s="193"/>
      <c r="L45" s="193"/>
      <c r="M45" s="193"/>
      <c r="N45" s="193"/>
      <c r="O45" s="193"/>
      <c r="P45" s="193"/>
      <c r="Q45" s="193"/>
      <c r="R45" s="193"/>
      <c r="S45" s="193"/>
    </row>
    <row r="46" spans="1:19" ht="12.75" customHeight="1">
      <c r="A46" s="507"/>
      <c r="B46" s="501" t="s">
        <v>15</v>
      </c>
      <c r="C46" s="507"/>
      <c r="D46" s="501" t="s">
        <v>15</v>
      </c>
      <c r="E46" s="507"/>
      <c r="F46" s="501" t="s">
        <v>15</v>
      </c>
      <c r="G46" s="644" t="s">
        <v>460</v>
      </c>
      <c r="H46" s="645"/>
      <c r="I46" s="646"/>
      <c r="J46" s="193"/>
      <c r="K46" s="193"/>
      <c r="L46" s="193"/>
      <c r="M46" s="193"/>
      <c r="N46" s="193"/>
      <c r="O46" s="193"/>
      <c r="P46" s="193"/>
      <c r="Q46" s="193"/>
      <c r="R46" s="193"/>
      <c r="S46" s="193"/>
    </row>
    <row r="47" spans="1:19" ht="12.75" customHeight="1">
      <c r="A47" s="508"/>
      <c r="B47" s="502"/>
      <c r="C47" s="508"/>
      <c r="D47" s="502"/>
      <c r="E47" s="508"/>
      <c r="F47" s="502"/>
      <c r="G47" s="567" t="s">
        <v>435</v>
      </c>
      <c r="H47" s="568"/>
      <c r="I47" s="569"/>
      <c r="J47" s="193"/>
      <c r="K47" s="193"/>
      <c r="L47" s="193"/>
      <c r="M47" s="193"/>
      <c r="N47" s="193"/>
      <c r="O47" s="193"/>
      <c r="P47" s="193"/>
      <c r="Q47" s="193"/>
      <c r="R47" s="193"/>
      <c r="S47" s="193"/>
    </row>
    <row r="48" spans="1:19" ht="12.75" customHeight="1">
      <c r="A48" s="509"/>
      <c r="B48" s="503"/>
      <c r="C48" s="509"/>
      <c r="D48" s="503"/>
      <c r="E48" s="509"/>
      <c r="F48" s="503"/>
      <c r="G48" s="504" t="s">
        <v>22</v>
      </c>
      <c r="H48" s="505"/>
      <c r="I48" s="506"/>
      <c r="J48" s="193"/>
      <c r="K48" s="193"/>
      <c r="L48" s="193"/>
      <c r="M48" s="193"/>
      <c r="N48" s="193"/>
      <c r="O48" s="193"/>
      <c r="P48" s="193"/>
      <c r="Q48" s="193"/>
      <c r="R48" s="193"/>
      <c r="S48" s="193"/>
    </row>
    <row r="49" spans="1:19" ht="13.5" customHeight="1">
      <c r="A49" s="250"/>
      <c r="B49" s="256" t="s">
        <v>15</v>
      </c>
      <c r="C49" s="250"/>
      <c r="D49" s="256" t="s">
        <v>15</v>
      </c>
      <c r="E49" s="250"/>
      <c r="F49" s="256" t="s">
        <v>15</v>
      </c>
      <c r="G49" s="647" t="s">
        <v>57</v>
      </c>
      <c r="H49" s="648"/>
      <c r="I49" s="649"/>
      <c r="J49" s="193"/>
      <c r="K49" s="193"/>
      <c r="L49" s="193"/>
      <c r="M49" s="193"/>
      <c r="N49" s="193"/>
      <c r="O49" s="193"/>
      <c r="P49" s="193"/>
      <c r="Q49" s="193"/>
      <c r="R49" s="193"/>
      <c r="S49" s="193"/>
    </row>
    <row r="50" spans="1:19" ht="13.5" customHeight="1">
      <c r="A50" s="250"/>
      <c r="B50" s="256" t="s">
        <v>15</v>
      </c>
      <c r="C50" s="277"/>
      <c r="D50" s="583"/>
      <c r="E50" s="583"/>
      <c r="F50" s="278"/>
      <c r="G50" s="577" t="s">
        <v>58</v>
      </c>
      <c r="H50" s="578"/>
      <c r="I50" s="643"/>
      <c r="J50" s="193"/>
      <c r="K50" s="193"/>
      <c r="L50" s="193"/>
      <c r="M50" s="193"/>
      <c r="N50" s="193"/>
      <c r="O50" s="193"/>
      <c r="P50" s="193"/>
      <c r="Q50" s="193"/>
      <c r="R50" s="193"/>
      <c r="S50" s="193"/>
    </row>
    <row r="51" spans="1:19" ht="13.5" customHeight="1">
      <c r="A51" s="279">
        <f>IF(A50&lt;'Hilfsfelder NEU'!P6,(A50),('Hilfsfelder NEU'!P6))</f>
        <v>0</v>
      </c>
      <c r="B51" s="280" t="s">
        <v>15</v>
      </c>
      <c r="C51" s="277"/>
      <c r="D51" s="281"/>
      <c r="E51" s="281"/>
      <c r="F51" s="281"/>
      <c r="G51" s="577" t="s">
        <v>71</v>
      </c>
      <c r="H51" s="578"/>
      <c r="I51" s="579"/>
      <c r="J51" s="193"/>
      <c r="K51" s="193"/>
      <c r="L51" s="193"/>
      <c r="M51" s="193"/>
      <c r="N51" s="193"/>
      <c r="O51" s="193"/>
      <c r="P51" s="193"/>
      <c r="Q51" s="193"/>
      <c r="R51" s="193"/>
      <c r="S51" s="193"/>
    </row>
    <row r="52" spans="1:19" ht="13.5" customHeight="1">
      <c r="A52" s="250"/>
      <c r="B52" s="256" t="s">
        <v>15</v>
      </c>
      <c r="C52" s="250"/>
      <c r="D52" s="256" t="s">
        <v>15</v>
      </c>
      <c r="E52" s="250"/>
      <c r="F52" s="256" t="s">
        <v>15</v>
      </c>
      <c r="G52" s="570" t="s">
        <v>434</v>
      </c>
      <c r="H52" s="571"/>
      <c r="I52" s="572"/>
      <c r="J52" s="193"/>
      <c r="K52" s="193"/>
      <c r="L52" s="193"/>
      <c r="M52" s="193"/>
      <c r="N52" s="193"/>
      <c r="O52" s="193"/>
      <c r="P52" s="193"/>
      <c r="Q52" s="193"/>
      <c r="R52" s="193"/>
      <c r="S52" s="193"/>
    </row>
    <row r="53" spans="1:19" ht="13.5" customHeight="1">
      <c r="A53" s="282"/>
      <c r="B53" s="256" t="s">
        <v>15</v>
      </c>
      <c r="C53" s="282"/>
      <c r="D53" s="256" t="s">
        <v>15</v>
      </c>
      <c r="E53" s="282"/>
      <c r="F53" s="256" t="s">
        <v>15</v>
      </c>
      <c r="G53" s="283" t="s">
        <v>433</v>
      </c>
      <c r="H53" s="284"/>
      <c r="I53" s="285"/>
      <c r="J53" s="193"/>
      <c r="K53" s="193"/>
      <c r="L53" s="193"/>
      <c r="M53" s="193"/>
      <c r="N53" s="193"/>
      <c r="O53" s="193"/>
      <c r="P53" s="193"/>
      <c r="Q53" s="193"/>
      <c r="R53" s="193"/>
      <c r="S53" s="193"/>
    </row>
    <row r="54" spans="1:19" ht="13.5" customHeight="1">
      <c r="A54" s="286"/>
      <c r="B54" s="256" t="s">
        <v>15</v>
      </c>
      <c r="C54" s="286"/>
      <c r="D54" s="256" t="s">
        <v>15</v>
      </c>
      <c r="E54" s="286"/>
      <c r="F54" s="256" t="s">
        <v>15</v>
      </c>
      <c r="G54" s="552" t="s">
        <v>311</v>
      </c>
      <c r="H54" s="553"/>
      <c r="I54" s="554"/>
      <c r="J54" s="193"/>
      <c r="K54" s="193"/>
      <c r="L54" s="193"/>
      <c r="M54" s="193"/>
      <c r="N54" s="193"/>
      <c r="O54" s="193"/>
      <c r="P54" s="193"/>
      <c r="Q54" s="193"/>
      <c r="R54" s="193"/>
      <c r="S54" s="193"/>
    </row>
    <row r="55" spans="1:19" ht="13.5" customHeight="1">
      <c r="A55" s="250"/>
      <c r="B55" s="280" t="s">
        <v>15</v>
      </c>
      <c r="C55" s="250"/>
      <c r="D55" s="280" t="s">
        <v>15</v>
      </c>
      <c r="E55" s="250"/>
      <c r="F55" s="280" t="s">
        <v>15</v>
      </c>
      <c r="G55" s="283" t="s">
        <v>436</v>
      </c>
      <c r="H55" s="284"/>
      <c r="I55" s="285"/>
      <c r="J55" s="193"/>
      <c r="K55" s="193"/>
      <c r="L55" s="193"/>
      <c r="M55" s="193"/>
      <c r="N55" s="193"/>
      <c r="O55" s="193"/>
      <c r="P55" s="193"/>
      <c r="Q55" s="193"/>
      <c r="R55" s="193"/>
      <c r="S55" s="193"/>
    </row>
    <row r="56" spans="1:19" ht="13.5" customHeight="1">
      <c r="A56" s="507"/>
      <c r="B56" s="580" t="s">
        <v>15</v>
      </c>
      <c r="C56" s="507"/>
      <c r="D56" s="580" t="s">
        <v>15</v>
      </c>
      <c r="E56" s="507"/>
      <c r="F56" s="501" t="s">
        <v>15</v>
      </c>
      <c r="G56" s="492" t="s">
        <v>437</v>
      </c>
      <c r="H56" s="493"/>
      <c r="I56" s="494"/>
      <c r="J56" s="193"/>
      <c r="K56" s="193"/>
      <c r="L56" s="193"/>
      <c r="M56" s="193"/>
      <c r="N56" s="193"/>
      <c r="O56" s="193"/>
      <c r="P56" s="193"/>
      <c r="Q56" s="193"/>
      <c r="R56" s="193"/>
      <c r="S56" s="193"/>
    </row>
    <row r="57" spans="1:19" ht="37.5" customHeight="1" thickBot="1">
      <c r="A57" s="573"/>
      <c r="B57" s="581"/>
      <c r="C57" s="573"/>
      <c r="D57" s="581"/>
      <c r="E57" s="573"/>
      <c r="F57" s="582"/>
      <c r="G57" s="574" t="s">
        <v>356</v>
      </c>
      <c r="H57" s="575"/>
      <c r="I57" s="576"/>
      <c r="J57" s="193" t="s">
        <v>323</v>
      </c>
      <c r="K57" s="193"/>
      <c r="L57" s="193"/>
      <c r="M57" s="193"/>
      <c r="N57" s="193"/>
      <c r="O57" s="193"/>
      <c r="P57" s="193"/>
      <c r="Q57" s="193"/>
      <c r="R57" s="193"/>
      <c r="S57" s="193"/>
    </row>
    <row r="58" spans="1:19" ht="15.75" customHeight="1" thickBot="1">
      <c r="A58" s="268">
        <f>A46+A49+A51+A52+A53+A54+A55+A56</f>
        <v>0</v>
      </c>
      <c r="B58" s="269" t="s">
        <v>15</v>
      </c>
      <c r="C58" s="270">
        <f>SUM(C46:C57)</f>
        <v>0</v>
      </c>
      <c r="D58" s="269" t="s">
        <v>15</v>
      </c>
      <c r="E58" s="270">
        <f>SUM(E46:E57)</f>
        <v>0</v>
      </c>
      <c r="F58" s="287" t="s">
        <v>15</v>
      </c>
      <c r="G58" s="288" t="s">
        <v>11</v>
      </c>
      <c r="H58" s="289"/>
      <c r="I58" s="290"/>
      <c r="J58" s="193"/>
      <c r="K58" s="193"/>
      <c r="L58" s="193"/>
      <c r="M58" s="193"/>
      <c r="N58" s="193"/>
      <c r="O58" s="193"/>
      <c r="P58" s="193"/>
      <c r="Q58" s="193"/>
      <c r="R58" s="193"/>
      <c r="S58" s="193"/>
    </row>
    <row r="59" spans="1:19" ht="14.25" customHeight="1">
      <c r="A59" s="272"/>
      <c r="B59" s="291"/>
      <c r="C59" s="272"/>
      <c r="D59" s="291"/>
      <c r="E59" s="272"/>
      <c r="F59" s="267"/>
      <c r="G59" s="290"/>
      <c r="H59" s="289"/>
      <c r="I59" s="290"/>
      <c r="J59" s="193"/>
      <c r="K59" s="193"/>
      <c r="L59" s="193"/>
      <c r="M59" s="193"/>
      <c r="N59" s="193"/>
      <c r="O59" s="193"/>
      <c r="P59" s="193"/>
      <c r="Q59" s="193"/>
      <c r="R59" s="193"/>
      <c r="S59" s="193"/>
    </row>
    <row r="60" spans="1:19" ht="15.75" customHeight="1">
      <c r="A60" s="273"/>
      <c r="B60" s="231"/>
      <c r="C60" s="292"/>
      <c r="D60" s="231"/>
      <c r="E60" s="273"/>
      <c r="F60" s="231"/>
      <c r="G60" s="231"/>
      <c r="H60" s="240"/>
      <c r="I60" s="231"/>
      <c r="J60" s="193"/>
      <c r="K60" s="193"/>
      <c r="L60" s="193"/>
      <c r="M60" s="193"/>
      <c r="N60" s="193"/>
      <c r="O60" s="193"/>
      <c r="P60" s="193"/>
      <c r="Q60" s="193"/>
      <c r="R60" s="193"/>
      <c r="S60" s="193"/>
    </row>
    <row r="61" spans="1:19">
      <c r="A61" s="274" t="s">
        <v>59</v>
      </c>
      <c r="B61" s="231"/>
      <c r="C61" s="273"/>
      <c r="D61" s="231"/>
      <c r="E61" s="273"/>
      <c r="F61" s="231"/>
      <c r="G61" s="231"/>
      <c r="H61" s="231"/>
      <c r="I61" s="231"/>
      <c r="J61" s="193"/>
      <c r="K61" s="193"/>
      <c r="L61" s="193"/>
      <c r="M61" s="193"/>
      <c r="N61" s="193"/>
      <c r="O61" s="193"/>
      <c r="P61" s="193"/>
      <c r="Q61" s="193"/>
      <c r="R61" s="193"/>
      <c r="S61" s="193"/>
    </row>
    <row r="62" spans="1:19">
      <c r="A62" s="274"/>
      <c r="B62" s="231"/>
      <c r="C62" s="273"/>
      <c r="D62" s="231"/>
      <c r="E62" s="273"/>
      <c r="F62" s="231"/>
      <c r="G62" s="231"/>
      <c r="H62" s="231"/>
      <c r="I62" s="231"/>
      <c r="J62" s="193"/>
      <c r="K62" s="193"/>
      <c r="L62" s="193"/>
      <c r="M62" s="193"/>
      <c r="N62" s="193"/>
      <c r="O62" s="193"/>
      <c r="P62" s="193"/>
      <c r="Q62" s="193"/>
      <c r="R62" s="193"/>
      <c r="S62" s="193"/>
    </row>
    <row r="63" spans="1:19" ht="14.1" customHeight="1" thickBot="1">
      <c r="A63" s="293" t="s">
        <v>1</v>
      </c>
      <c r="B63" s="294"/>
      <c r="C63" s="295" t="s">
        <v>2</v>
      </c>
      <c r="D63" s="294"/>
      <c r="E63" s="295" t="s">
        <v>3</v>
      </c>
      <c r="F63" s="294"/>
      <c r="G63" s="231"/>
      <c r="H63" s="231"/>
      <c r="I63" s="231"/>
      <c r="J63" s="193"/>
      <c r="K63" s="193"/>
      <c r="L63" s="193"/>
      <c r="M63" s="193"/>
      <c r="N63" s="193"/>
      <c r="O63" s="193"/>
      <c r="P63" s="193"/>
      <c r="Q63" s="193"/>
      <c r="R63" s="193"/>
      <c r="S63" s="193"/>
    </row>
    <row r="64" spans="1:19" ht="20.100000000000001" customHeight="1" thickBot="1">
      <c r="A64" s="268">
        <f>A42-A58</f>
        <v>0</v>
      </c>
      <c r="B64" s="296" t="s">
        <v>15</v>
      </c>
      <c r="C64" s="270">
        <f>C42-C58</f>
        <v>0</v>
      </c>
      <c r="D64" s="296" t="s">
        <v>15</v>
      </c>
      <c r="E64" s="270">
        <f>E42-E58</f>
        <v>0</v>
      </c>
      <c r="F64" s="296" t="s">
        <v>15</v>
      </c>
      <c r="G64" s="270" t="s">
        <v>12</v>
      </c>
      <c r="H64" s="270">
        <f>SUM(A64+C64+E64)</f>
        <v>0</v>
      </c>
      <c r="I64" s="429" t="s">
        <v>15</v>
      </c>
      <c r="J64" s="193"/>
      <c r="K64" s="193"/>
      <c r="L64" s="193"/>
      <c r="M64" s="193"/>
      <c r="N64" s="193"/>
      <c r="O64" s="193"/>
      <c r="P64" s="193"/>
      <c r="Q64" s="193"/>
      <c r="R64" s="193"/>
      <c r="S64" s="193"/>
    </row>
    <row r="65" spans="1:19" ht="15.75" customHeight="1">
      <c r="A65" s="231"/>
      <c r="B65" s="231"/>
      <c r="C65" s="231"/>
      <c r="D65" s="231"/>
      <c r="E65" s="231"/>
      <c r="F65" s="231"/>
      <c r="G65" s="231"/>
      <c r="H65" s="231"/>
      <c r="I65" s="240"/>
      <c r="J65" s="193"/>
      <c r="K65" s="193"/>
      <c r="L65" s="193"/>
      <c r="M65" s="193"/>
      <c r="N65" s="193"/>
      <c r="O65" s="193"/>
      <c r="P65" s="193"/>
      <c r="Q65" s="193"/>
      <c r="R65" s="193"/>
      <c r="S65" s="193"/>
    </row>
    <row r="66" spans="1:19" ht="15.75" customHeight="1">
      <c r="A66" s="240" t="s">
        <v>337</v>
      </c>
      <c r="B66" s="231"/>
      <c r="C66" s="231"/>
      <c r="D66" s="231"/>
      <c r="E66" s="231"/>
      <c r="F66" s="231"/>
      <c r="G66" s="231"/>
      <c r="H66" s="231"/>
      <c r="I66" s="240"/>
      <c r="J66" s="193"/>
      <c r="K66" s="193"/>
      <c r="L66" s="193"/>
      <c r="M66" s="193"/>
      <c r="N66" s="193"/>
      <c r="O66" s="193"/>
      <c r="P66" s="193"/>
      <c r="Q66" s="193"/>
      <c r="R66" s="193"/>
      <c r="S66" s="193"/>
    </row>
    <row r="67" spans="1:19" ht="15" customHeight="1">
      <c r="A67" s="297" t="s">
        <v>61</v>
      </c>
      <c r="B67" s="298"/>
      <c r="C67" s="298"/>
      <c r="D67" s="298"/>
      <c r="E67" s="298"/>
      <c r="F67" s="298"/>
      <c r="G67" s="299"/>
      <c r="H67" s="300">
        <f>I96</f>
        <v>1126</v>
      </c>
      <c r="I67" s="301" t="s">
        <v>15</v>
      </c>
      <c r="K67" s="193"/>
      <c r="L67" s="193"/>
      <c r="M67" s="193"/>
      <c r="N67" s="193"/>
      <c r="O67" s="193"/>
      <c r="P67" s="193"/>
      <c r="Q67" s="193"/>
      <c r="R67" s="193"/>
      <c r="S67" s="193"/>
    </row>
    <row r="68" spans="1:19" ht="15" customHeight="1">
      <c r="A68" s="302" t="str">
        <f>IF(COUNTA(A12,A16:C18,A22:C27)&gt;0,COUNTA(A12,A16:C18,A22:C27),"")</f>
        <v/>
      </c>
      <c r="B68" s="303" t="s">
        <v>62</v>
      </c>
      <c r="C68" s="304"/>
      <c r="D68" s="305" t="s">
        <v>6</v>
      </c>
      <c r="E68" s="306">
        <f>I101</f>
        <v>395</v>
      </c>
      <c r="F68" s="304" t="s">
        <v>15</v>
      </c>
      <c r="G68" s="307" t="s">
        <v>7</v>
      </c>
      <c r="H68" s="308">
        <f>E68*A68</f>
        <v>0</v>
      </c>
      <c r="I68" s="309" t="s">
        <v>15</v>
      </c>
      <c r="K68" s="193"/>
      <c r="L68" s="193"/>
      <c r="M68" s="193"/>
      <c r="N68" s="193"/>
      <c r="O68" s="193"/>
      <c r="P68" s="193"/>
      <c r="Q68" s="193"/>
      <c r="R68" s="193"/>
      <c r="S68" s="193"/>
    </row>
    <row r="69" spans="1:19" ht="15" customHeight="1">
      <c r="A69" s="310" t="s">
        <v>20</v>
      </c>
      <c r="B69" s="311"/>
      <c r="C69" s="311"/>
      <c r="D69" s="311"/>
      <c r="E69" s="312" t="s">
        <v>5</v>
      </c>
      <c r="F69" s="311"/>
      <c r="G69" s="313"/>
      <c r="H69" s="314"/>
      <c r="I69" s="315"/>
      <c r="J69" s="193"/>
      <c r="K69" s="193"/>
      <c r="L69" s="193"/>
      <c r="M69" s="193"/>
      <c r="N69" s="193"/>
      <c r="O69" s="193"/>
      <c r="P69" s="193"/>
      <c r="Q69" s="193"/>
      <c r="R69" s="193"/>
      <c r="S69" s="193"/>
    </row>
    <row r="70" spans="1:19">
      <c r="A70" s="316" t="s">
        <v>493</v>
      </c>
      <c r="B70" s="235"/>
      <c r="C70" s="235"/>
      <c r="D70" s="235"/>
      <c r="E70" s="317"/>
      <c r="F70" s="235" t="s">
        <v>15</v>
      </c>
      <c r="G70" s="318" t="s">
        <v>7</v>
      </c>
      <c r="H70" s="314"/>
      <c r="I70" s="315"/>
      <c r="J70" s="193"/>
      <c r="K70" s="193"/>
      <c r="L70" s="193"/>
      <c r="M70" s="193"/>
      <c r="N70" s="193"/>
      <c r="O70" s="193"/>
      <c r="P70" s="193"/>
      <c r="Q70" s="193"/>
      <c r="R70" s="193"/>
      <c r="S70" s="193"/>
    </row>
    <row r="71" spans="1:19" ht="13.5" customHeight="1">
      <c r="A71" s="319"/>
      <c r="B71" s="231"/>
      <c r="C71" s="231"/>
      <c r="D71" s="231"/>
      <c r="E71" s="320" t="s">
        <v>5</v>
      </c>
      <c r="F71" s="231"/>
      <c r="G71" s="229"/>
      <c r="H71" s="321"/>
      <c r="I71" s="315"/>
      <c r="J71" s="193"/>
      <c r="K71" s="193"/>
      <c r="L71" s="193"/>
      <c r="M71" s="193"/>
      <c r="N71" s="193"/>
      <c r="O71" s="193"/>
      <c r="P71" s="193"/>
      <c r="Q71" s="193"/>
      <c r="R71" s="193"/>
      <c r="S71" s="193"/>
    </row>
    <row r="72" spans="1:19" ht="18" customHeight="1">
      <c r="A72" s="322" t="s">
        <v>25</v>
      </c>
      <c r="B72" s="323"/>
      <c r="C72" s="323"/>
      <c r="D72" s="323"/>
      <c r="E72" s="324" t="b">
        <f>IF(A68=1,C94,IF(A68=2,C95,IF(A68=3,C96,IF(A68=4,C97,IF(A68=5,C99,IF(A68=6,C100,IF(A68=7,C101,IF(A68=8,C102))))))))</f>
        <v>0</v>
      </c>
      <c r="F72" s="316" t="s">
        <v>15</v>
      </c>
      <c r="G72" s="325" t="s">
        <v>7</v>
      </c>
      <c r="H72" s="326">
        <f>IF(E70&lt;=E72,E70,E72)</f>
        <v>0</v>
      </c>
      <c r="I72" s="327" t="s">
        <v>15</v>
      </c>
      <c r="J72" s="193"/>
      <c r="K72" s="193"/>
      <c r="L72" s="193"/>
      <c r="M72" s="193"/>
      <c r="N72" s="193"/>
      <c r="O72" s="193"/>
      <c r="P72" s="193"/>
      <c r="Q72" s="193"/>
      <c r="R72" s="193"/>
      <c r="S72" s="193"/>
    </row>
    <row r="73" spans="1:19">
      <c r="A73" s="328" t="s">
        <v>21</v>
      </c>
      <c r="B73" s="235"/>
      <c r="C73" s="235"/>
      <c r="D73" s="235"/>
      <c r="E73" s="329"/>
      <c r="F73" s="330" t="s">
        <v>15</v>
      </c>
      <c r="G73" s="331"/>
      <c r="H73" s="314"/>
      <c r="I73" s="315"/>
      <c r="J73" s="193"/>
      <c r="K73" s="193"/>
      <c r="L73" s="193"/>
      <c r="M73" s="193"/>
      <c r="N73" s="193"/>
      <c r="O73" s="193"/>
      <c r="P73" s="193"/>
      <c r="Q73" s="193"/>
      <c r="R73" s="193"/>
      <c r="S73" s="193"/>
    </row>
    <row r="74" spans="1:19" ht="16.5" thickBot="1">
      <c r="A74" s="332" t="s">
        <v>24</v>
      </c>
      <c r="B74" s="333"/>
      <c r="C74" s="333"/>
      <c r="D74" s="334"/>
      <c r="E74" s="335" t="b">
        <f>IF(A68=1,J94,IF(A68=2,J95,IF(A68=3,J96,IF(A68=4,J97,IF(A68=5,J99,IF(A68=6,J100,IF(A68=7,J101,IF(A68=8,J102))))))))</f>
        <v>0</v>
      </c>
      <c r="F74" s="336" t="s">
        <v>15</v>
      </c>
      <c r="G74" s="337" t="s">
        <v>7</v>
      </c>
      <c r="H74" s="338">
        <f>IF(E73&lt;=E74,E73,E74)</f>
        <v>0</v>
      </c>
      <c r="I74" s="339" t="s">
        <v>15</v>
      </c>
      <c r="J74" s="193"/>
      <c r="K74" s="193"/>
      <c r="L74" s="193"/>
      <c r="M74" s="193"/>
      <c r="N74" s="193"/>
      <c r="O74" s="193"/>
      <c r="P74" s="193"/>
      <c r="Q74" s="193"/>
      <c r="R74" s="193"/>
      <c r="S74" s="193"/>
    </row>
    <row r="75" spans="1:19" ht="20.100000000000001" customHeight="1" thickBot="1">
      <c r="A75" s="231"/>
      <c r="B75" s="231"/>
      <c r="C75" s="231"/>
      <c r="D75" s="231"/>
      <c r="E75" s="231"/>
      <c r="F75" s="340" t="s">
        <v>432</v>
      </c>
      <c r="G75" s="231"/>
      <c r="H75" s="341">
        <f>SUM(H67:H74)</f>
        <v>1126</v>
      </c>
      <c r="I75" s="342" t="s">
        <v>15</v>
      </c>
      <c r="J75" s="193"/>
      <c r="K75" s="193"/>
      <c r="L75" s="193"/>
      <c r="M75" s="193"/>
      <c r="N75" s="193"/>
      <c r="O75" s="193"/>
      <c r="P75" s="193"/>
      <c r="Q75" s="193"/>
      <c r="R75" s="193"/>
      <c r="S75" s="193"/>
    </row>
    <row r="76" spans="1:19" ht="9.9499999999999993" customHeight="1">
      <c r="A76" s="231"/>
      <c r="B76" s="231"/>
      <c r="C76" s="231"/>
      <c r="D76" s="231"/>
      <c r="E76" s="231"/>
      <c r="F76" s="240"/>
      <c r="G76" s="231"/>
      <c r="H76" s="272"/>
      <c r="I76" s="229"/>
      <c r="J76" s="193"/>
      <c r="K76" s="193"/>
      <c r="L76" s="193"/>
      <c r="M76" s="193"/>
      <c r="N76" s="193"/>
      <c r="O76" s="193"/>
      <c r="P76" s="193"/>
      <c r="Q76" s="193"/>
      <c r="R76" s="193"/>
      <c r="S76" s="193"/>
    </row>
    <row r="77" spans="1:19" ht="18.75" customHeight="1">
      <c r="A77" s="240" t="s">
        <v>63</v>
      </c>
      <c r="B77" s="231"/>
      <c r="C77" s="231"/>
      <c r="D77" s="231"/>
      <c r="E77" s="231"/>
      <c r="F77" s="231"/>
      <c r="G77" s="231"/>
      <c r="H77" s="231"/>
      <c r="I77" s="231"/>
      <c r="J77" s="193"/>
      <c r="K77" s="193"/>
      <c r="L77" s="193"/>
      <c r="M77" s="193"/>
      <c r="N77" s="193"/>
      <c r="O77" s="193"/>
      <c r="P77" s="193"/>
      <c r="Q77" s="193"/>
      <c r="R77" s="193"/>
      <c r="S77" s="193"/>
    </row>
    <row r="78" spans="1:19" ht="9.9499999999999993" hidden="1" customHeight="1">
      <c r="A78" s="240"/>
      <c r="B78" s="231"/>
      <c r="C78" s="231"/>
      <c r="D78" s="231"/>
      <c r="E78" s="231"/>
      <c r="F78" s="231"/>
      <c r="G78" s="231"/>
      <c r="H78" s="231"/>
      <c r="I78" s="231"/>
      <c r="J78" s="193"/>
      <c r="K78" s="193"/>
      <c r="L78" s="193"/>
      <c r="M78" s="193"/>
      <c r="N78" s="193"/>
      <c r="O78" s="193"/>
      <c r="P78" s="193"/>
      <c r="Q78" s="193"/>
      <c r="R78" s="193"/>
      <c r="S78" s="193"/>
    </row>
    <row r="79" spans="1:19" ht="20.100000000000001" customHeight="1">
      <c r="A79" s="297" t="s">
        <v>8</v>
      </c>
      <c r="B79" s="343"/>
      <c r="C79" s="343"/>
      <c r="D79" s="343"/>
      <c r="E79" s="343"/>
      <c r="F79" s="343"/>
      <c r="G79" s="343"/>
      <c r="H79" s="344">
        <f>H64</f>
        <v>0</v>
      </c>
      <c r="I79" s="345" t="s">
        <v>15</v>
      </c>
      <c r="J79" s="193"/>
      <c r="K79" s="193"/>
      <c r="L79" s="193"/>
      <c r="M79" s="193"/>
      <c r="N79" s="193"/>
      <c r="O79" s="193"/>
      <c r="P79" s="193"/>
      <c r="Q79" s="193"/>
      <c r="R79" s="193"/>
      <c r="S79" s="193"/>
    </row>
    <row r="80" spans="1:19" ht="20.100000000000001" customHeight="1">
      <c r="A80" s="319" t="s">
        <v>9</v>
      </c>
      <c r="B80" s="230"/>
      <c r="C80" s="230"/>
      <c r="D80" s="230"/>
      <c r="E80" s="230"/>
      <c r="F80" s="230"/>
      <c r="G80" s="230"/>
      <c r="H80" s="321">
        <f>H75</f>
        <v>1126</v>
      </c>
      <c r="I80" s="309" t="s">
        <v>15</v>
      </c>
      <c r="J80" s="193"/>
      <c r="K80" s="193"/>
      <c r="L80" s="193"/>
      <c r="M80" s="193"/>
      <c r="N80" s="193"/>
      <c r="O80" s="193"/>
      <c r="P80" s="193"/>
      <c r="Q80" s="193"/>
      <c r="R80" s="193"/>
      <c r="S80" s="193"/>
    </row>
    <row r="81" spans="1:85" ht="20.100000000000001" customHeight="1">
      <c r="A81" s="555" t="s">
        <v>64</v>
      </c>
      <c r="B81" s="555"/>
      <c r="C81" s="555"/>
      <c r="D81" s="555"/>
      <c r="E81" s="555"/>
      <c r="F81" s="555"/>
      <c r="G81" s="556"/>
      <c r="H81" s="346">
        <f>H79-H80</f>
        <v>-1126</v>
      </c>
      <c r="I81" s="347" t="s">
        <v>15</v>
      </c>
      <c r="J81" s="193"/>
      <c r="K81" s="193"/>
      <c r="L81" s="193"/>
      <c r="M81" s="193"/>
      <c r="N81" s="193"/>
      <c r="O81" s="193"/>
      <c r="P81" s="193"/>
      <c r="Q81" s="193"/>
      <c r="R81" s="193"/>
      <c r="S81" s="193"/>
    </row>
    <row r="82" spans="1:85" ht="20.100000000000001" customHeight="1">
      <c r="A82" s="348" t="s">
        <v>331</v>
      </c>
      <c r="B82" s="349"/>
      <c r="C82" s="349"/>
      <c r="D82" s="349"/>
      <c r="E82" s="349"/>
      <c r="F82" s="349"/>
      <c r="G82" s="349"/>
      <c r="H82" s="350"/>
      <c r="I82" s="351" t="s">
        <v>15</v>
      </c>
      <c r="J82" s="193"/>
      <c r="K82" s="193"/>
      <c r="L82" s="193"/>
      <c r="M82" s="193"/>
      <c r="N82" s="193"/>
      <c r="O82" s="193"/>
      <c r="P82" s="193"/>
      <c r="Q82" s="193"/>
      <c r="R82" s="193"/>
      <c r="S82" s="193"/>
    </row>
    <row r="83" spans="1:85" s="186" customFormat="1" ht="20.100000000000001" customHeight="1">
      <c r="A83" s="560" t="s">
        <v>332</v>
      </c>
      <c r="B83" s="561"/>
      <c r="C83" s="561"/>
      <c r="D83" s="561"/>
      <c r="E83" s="561"/>
      <c r="F83" s="561"/>
      <c r="G83" s="561"/>
      <c r="H83" s="352">
        <f>IF(H82&lt;'Hilfsfelder NEU'!P16,(H82),('Hilfsfelder NEU'!P16))</f>
        <v>0</v>
      </c>
      <c r="I83" s="351" t="s">
        <v>15</v>
      </c>
      <c r="J83" s="201"/>
      <c r="K83" s="201"/>
      <c r="L83" s="201"/>
      <c r="M83" s="201"/>
      <c r="N83" s="201"/>
      <c r="O83" s="201"/>
      <c r="P83" s="201"/>
      <c r="Q83" s="201"/>
      <c r="R83" s="201"/>
      <c r="S83" s="201"/>
    </row>
    <row r="84" spans="1:85" ht="20.100000000000001" customHeight="1" thickBot="1">
      <c r="A84" s="562" t="s">
        <v>65</v>
      </c>
      <c r="B84" s="563"/>
      <c r="C84" s="563"/>
      <c r="D84" s="563"/>
      <c r="E84" s="563"/>
      <c r="F84" s="563"/>
      <c r="G84" s="563"/>
      <c r="H84" s="353">
        <f>H81-H83</f>
        <v>-1126</v>
      </c>
      <c r="I84" s="354" t="s">
        <v>15</v>
      </c>
      <c r="J84" s="193"/>
      <c r="K84" s="193"/>
      <c r="L84" s="193"/>
      <c r="M84" s="193"/>
      <c r="N84" s="193"/>
      <c r="O84" s="193"/>
      <c r="P84" s="193"/>
      <c r="Q84" s="193"/>
      <c r="R84" s="193"/>
      <c r="S84" s="193"/>
    </row>
    <row r="85" spans="1:85" ht="19.5" customHeight="1" thickBot="1">
      <c r="A85" s="557" t="s">
        <v>497</v>
      </c>
      <c r="B85" s="558"/>
      <c r="C85" s="558"/>
      <c r="D85" s="558"/>
      <c r="E85" s="558"/>
      <c r="F85" s="558"/>
      <c r="G85" s="559"/>
      <c r="H85" s="425">
        <f>IF(H84*50/100&lt;5,0,CEILING(H84*50/100,0.5))</f>
        <v>0</v>
      </c>
      <c r="I85" s="430" t="s">
        <v>15</v>
      </c>
      <c r="J85" s="193"/>
      <c r="K85" s="202"/>
      <c r="L85" s="193"/>
      <c r="M85" s="193"/>
      <c r="N85" s="193"/>
      <c r="O85" s="193"/>
      <c r="P85" s="193"/>
      <c r="Q85" s="193"/>
      <c r="R85" s="193"/>
      <c r="S85" s="193"/>
      <c r="V85" s="420">
        <f>ROUNDUP(H85,0)</f>
        <v>0</v>
      </c>
    </row>
    <row r="86" spans="1:85" ht="19.5" customHeight="1" thickBot="1">
      <c r="A86" s="510" t="s">
        <v>485</v>
      </c>
      <c r="B86" s="510"/>
      <c r="C86" s="510"/>
      <c r="D86" s="510"/>
      <c r="E86" s="510"/>
      <c r="F86" s="510"/>
      <c r="G86" s="510"/>
      <c r="H86" s="423">
        <f>IF(H84*25/100&lt;5,0,CEILING(H84*25/100,0.5))</f>
        <v>0</v>
      </c>
      <c r="I86" s="424" t="s">
        <v>499</v>
      </c>
      <c r="J86" s="193"/>
      <c r="K86" s="202"/>
      <c r="L86" s="193"/>
      <c r="M86" s="193"/>
      <c r="N86" s="193"/>
      <c r="O86" s="193"/>
      <c r="P86" s="193"/>
      <c r="Q86" s="193"/>
      <c r="R86" s="193"/>
      <c r="S86" s="193"/>
      <c r="V86" s="420"/>
    </row>
    <row r="87" spans="1:85" ht="19.5" customHeight="1" thickBot="1">
      <c r="A87" s="495" t="s">
        <v>346</v>
      </c>
      <c r="B87" s="496"/>
      <c r="C87" s="496"/>
      <c r="D87" s="496"/>
      <c r="E87" s="496"/>
      <c r="F87" s="496"/>
      <c r="G87" s="497"/>
      <c r="H87" s="355">
        <v>0</v>
      </c>
      <c r="I87" s="431" t="s">
        <v>15</v>
      </c>
      <c r="J87" s="193"/>
      <c r="K87" s="193"/>
      <c r="L87" s="193"/>
      <c r="M87" s="193"/>
      <c r="N87" s="193"/>
      <c r="O87" s="193"/>
      <c r="P87" s="193"/>
      <c r="Q87" s="193"/>
      <c r="R87" s="193"/>
      <c r="S87" s="193"/>
      <c r="V87" s="215"/>
    </row>
    <row r="88" spans="1:85" s="204" customFormat="1" ht="19.5" customHeight="1" thickBot="1">
      <c r="A88" s="498" t="s">
        <v>498</v>
      </c>
      <c r="B88" s="499"/>
      <c r="C88" s="499"/>
      <c r="D88" s="499"/>
      <c r="E88" s="499"/>
      <c r="F88" s="499"/>
      <c r="G88" s="500"/>
      <c r="H88" s="428">
        <f>H85+H87</f>
        <v>0</v>
      </c>
      <c r="I88" s="432" t="s">
        <v>15</v>
      </c>
      <c r="J88" s="193"/>
      <c r="K88" s="193"/>
      <c r="L88" s="193"/>
      <c r="M88" s="193"/>
      <c r="N88" s="193"/>
      <c r="O88" s="193"/>
      <c r="P88" s="193"/>
      <c r="Q88" s="193"/>
      <c r="R88" s="193"/>
      <c r="S88" s="193"/>
      <c r="U88" s="205"/>
      <c r="V88" s="420">
        <f>ROUNDUP(H85,0)</f>
        <v>0</v>
      </c>
      <c r="W88" s="205"/>
    </row>
    <row r="89" spans="1:85" s="204" customFormat="1" ht="19.5" customHeight="1">
      <c r="A89" s="511" t="s">
        <v>486</v>
      </c>
      <c r="B89" s="511"/>
      <c r="C89" s="511"/>
      <c r="D89" s="511"/>
      <c r="E89" s="511"/>
      <c r="F89" s="511"/>
      <c r="G89" s="511"/>
      <c r="H89" s="426">
        <f>H86+H87</f>
        <v>0</v>
      </c>
      <c r="I89" s="427" t="s">
        <v>499</v>
      </c>
      <c r="J89" s="193"/>
      <c r="K89" s="193"/>
      <c r="L89" s="193"/>
      <c r="M89" s="193"/>
      <c r="N89" s="193"/>
      <c r="O89" s="193"/>
      <c r="P89" s="193"/>
      <c r="Q89" s="193"/>
      <c r="R89" s="193"/>
      <c r="S89" s="193"/>
      <c r="U89" s="205"/>
      <c r="V89" s="203"/>
      <c r="W89" s="205"/>
    </row>
    <row r="90" spans="1:85" ht="17.25" customHeight="1">
      <c r="A90" s="356" t="s">
        <v>429</v>
      </c>
      <c r="B90" s="357"/>
      <c r="C90" s="357"/>
      <c r="D90" s="358"/>
      <c r="E90" s="358"/>
      <c r="F90" s="358"/>
      <c r="G90" s="358"/>
      <c r="H90" s="359"/>
      <c r="I90" s="359"/>
      <c r="BF90" s="193"/>
      <c r="BG90" s="193"/>
      <c r="BH90" s="193"/>
      <c r="BI90" s="193"/>
      <c r="BJ90" s="193"/>
      <c r="BK90" s="193"/>
      <c r="BL90" s="193"/>
      <c r="BM90" s="193"/>
      <c r="BN90" s="193"/>
      <c r="BO90" s="193"/>
      <c r="BP90" s="193"/>
      <c r="BQ90" s="193"/>
      <c r="BR90" s="193"/>
      <c r="BS90" s="193"/>
      <c r="BT90" s="193"/>
      <c r="BU90" s="193"/>
      <c r="BV90" s="193"/>
      <c r="BW90" s="193"/>
      <c r="BX90" s="193"/>
      <c r="BY90" s="193"/>
      <c r="BZ90" s="193"/>
      <c r="CA90" s="193"/>
      <c r="CB90" s="193"/>
      <c r="CC90" s="193"/>
      <c r="CD90" s="193"/>
      <c r="CE90" s="193"/>
      <c r="CF90" s="193"/>
      <c r="CG90" s="193"/>
    </row>
    <row r="91" spans="1:85" ht="9.75" customHeight="1">
      <c r="A91" s="422" t="s">
        <v>496</v>
      </c>
      <c r="B91" s="220"/>
      <c r="C91" s="220"/>
      <c r="D91" s="220"/>
      <c r="E91" s="220"/>
      <c r="F91" s="220"/>
      <c r="G91" s="220"/>
      <c r="H91" s="220"/>
      <c r="I91" s="220"/>
      <c r="J91" s="433">
        <v>2.48</v>
      </c>
      <c r="K91" s="220"/>
      <c r="L91" s="220"/>
      <c r="BF91" s="193"/>
      <c r="BG91" s="193"/>
      <c r="BH91" s="193"/>
      <c r="BI91" s="193"/>
      <c r="BJ91" s="193"/>
      <c r="BK91" s="193"/>
      <c r="BL91" s="193"/>
      <c r="BM91" s="193"/>
      <c r="BN91" s="193"/>
      <c r="BO91" s="193"/>
      <c r="BP91" s="193"/>
      <c r="BQ91" s="193"/>
      <c r="BR91" s="193"/>
      <c r="BS91" s="193"/>
      <c r="BT91" s="193"/>
      <c r="BU91" s="193"/>
      <c r="BV91" s="193"/>
      <c r="BW91" s="193"/>
      <c r="BX91" s="193"/>
      <c r="BY91" s="193"/>
      <c r="BZ91" s="193"/>
      <c r="CA91" s="193"/>
      <c r="CB91" s="193"/>
      <c r="CC91" s="193"/>
      <c r="CD91" s="193"/>
      <c r="CE91" s="193"/>
      <c r="CF91" s="193"/>
      <c r="CG91" s="193"/>
    </row>
    <row r="92" spans="1:85" ht="1.5" hidden="1" customHeight="1">
      <c r="A92" s="434" t="s">
        <v>461</v>
      </c>
      <c r="B92" s="435"/>
      <c r="C92" s="436" t="s">
        <v>495</v>
      </c>
      <c r="D92" s="437"/>
      <c r="E92" s="437" t="s">
        <v>494</v>
      </c>
      <c r="F92" s="437"/>
      <c r="G92" s="437" t="s">
        <v>472</v>
      </c>
      <c r="H92" s="220"/>
      <c r="I92" s="435" t="s">
        <v>473</v>
      </c>
      <c r="J92" s="435" t="s">
        <v>500</v>
      </c>
      <c r="K92" s="220"/>
      <c r="L92" s="220"/>
      <c r="BF92" s="193"/>
      <c r="BG92" s="193"/>
      <c r="BH92" s="193"/>
      <c r="BI92" s="193"/>
      <c r="BJ92" s="193"/>
      <c r="BK92" s="193"/>
      <c r="BL92" s="193"/>
      <c r="BM92" s="193"/>
      <c r="BN92" s="193"/>
      <c r="BO92" s="193"/>
      <c r="BP92" s="193"/>
      <c r="BQ92" s="193"/>
      <c r="BR92" s="193"/>
      <c r="BS92" s="193"/>
      <c r="BT92" s="193"/>
      <c r="BU92" s="193"/>
      <c r="BV92" s="193"/>
      <c r="BW92" s="193"/>
      <c r="BX92" s="193"/>
      <c r="BY92" s="193"/>
      <c r="BZ92" s="193"/>
      <c r="CA92" s="193"/>
      <c r="CB92" s="193"/>
      <c r="CC92" s="193"/>
      <c r="CD92" s="193"/>
      <c r="CE92" s="193"/>
      <c r="CF92" s="193"/>
      <c r="CG92" s="193"/>
    </row>
    <row r="93" spans="1:85" ht="17.25" hidden="1" customHeight="1">
      <c r="A93" s="438" t="s">
        <v>501</v>
      </c>
      <c r="B93" s="439" t="s">
        <v>462</v>
      </c>
      <c r="C93" s="440">
        <v>765.82</v>
      </c>
      <c r="D93" s="441"/>
      <c r="E93" s="440">
        <v>737.22</v>
      </c>
      <c r="F93" s="220"/>
      <c r="G93" s="442">
        <f>C93-E93</f>
        <v>28.600000000000023</v>
      </c>
      <c r="H93" s="220"/>
      <c r="I93" s="443">
        <v>563</v>
      </c>
      <c r="J93" s="444" t="s">
        <v>503</v>
      </c>
      <c r="K93" s="444" t="s">
        <v>504</v>
      </c>
      <c r="L93" s="220"/>
      <c r="BF93" s="193"/>
      <c r="BG93" s="193"/>
      <c r="BH93" s="193"/>
      <c r="BI93" s="193"/>
      <c r="BJ93" s="193"/>
      <c r="BK93" s="193"/>
      <c r="BL93" s="193"/>
      <c r="BM93" s="193"/>
      <c r="BN93" s="193"/>
      <c r="BO93" s="193"/>
      <c r="BP93" s="193"/>
      <c r="BQ93" s="193"/>
      <c r="BR93" s="193"/>
      <c r="BS93" s="193"/>
      <c r="BT93" s="193"/>
      <c r="BU93" s="193"/>
      <c r="BV93" s="193"/>
      <c r="BW93" s="193"/>
      <c r="BX93" s="193"/>
      <c r="BY93" s="193"/>
      <c r="BZ93" s="193"/>
      <c r="CA93" s="193"/>
      <c r="CB93" s="193"/>
      <c r="CC93" s="193"/>
      <c r="CD93" s="193"/>
      <c r="CE93" s="193"/>
      <c r="CF93" s="193"/>
      <c r="CG93" s="193"/>
    </row>
    <row r="94" spans="1:85" ht="17.25" hidden="1" customHeight="1">
      <c r="A94" s="445" t="s">
        <v>502</v>
      </c>
      <c r="B94" s="439" t="s">
        <v>463</v>
      </c>
      <c r="C94" s="446">
        <v>929.28</v>
      </c>
      <c r="D94" s="441"/>
      <c r="E94" s="446">
        <v>894.08</v>
      </c>
      <c r="F94" s="220"/>
      <c r="G94" s="442">
        <f t="shared" ref="G94:G102" si="0">C94-E94</f>
        <v>35.199999999999932</v>
      </c>
      <c r="H94" s="220"/>
      <c r="I94" s="220"/>
      <c r="J94" s="447">
        <f>J91*K94</f>
        <v>148.80000000000001</v>
      </c>
      <c r="K94" s="448">
        <v>60</v>
      </c>
      <c r="L94" s="220"/>
      <c r="BF94" s="193"/>
      <c r="BG94" s="193"/>
      <c r="BH94" s="193"/>
      <c r="BI94" s="193"/>
      <c r="BJ94" s="193"/>
      <c r="BK94" s="193"/>
      <c r="BL94" s="193"/>
      <c r="BM94" s="193"/>
      <c r="BN94" s="193"/>
      <c r="BO94" s="193"/>
      <c r="BP94" s="193"/>
      <c r="BQ94" s="193"/>
      <c r="BR94" s="193"/>
      <c r="BS94" s="193"/>
      <c r="BT94" s="193"/>
      <c r="BU94" s="193"/>
      <c r="BV94" s="193"/>
      <c r="BW94" s="193"/>
      <c r="BX94" s="193"/>
      <c r="BY94" s="193"/>
      <c r="BZ94" s="193"/>
      <c r="CA94" s="193"/>
      <c r="CB94" s="193"/>
      <c r="CC94" s="193"/>
      <c r="CD94" s="193"/>
      <c r="CE94" s="193"/>
      <c r="CF94" s="193"/>
      <c r="CG94" s="193"/>
    </row>
    <row r="95" spans="1:85" ht="17.25" hidden="1" customHeight="1">
      <c r="A95" s="445"/>
      <c r="B95" s="439" t="s">
        <v>464</v>
      </c>
      <c r="C95" s="446">
        <v>1105.06</v>
      </c>
      <c r="D95" s="441"/>
      <c r="E95" s="446">
        <v>1063.26</v>
      </c>
      <c r="F95" s="449"/>
      <c r="G95" s="442">
        <f t="shared" si="0"/>
        <v>41.799999999999955</v>
      </c>
      <c r="H95" s="220"/>
      <c r="I95" s="435" t="s">
        <v>505</v>
      </c>
      <c r="J95" s="447">
        <f>J91*K95</f>
        <v>186</v>
      </c>
      <c r="K95" s="448">
        <v>75</v>
      </c>
      <c r="L95" s="220"/>
      <c r="BF95" s="193"/>
      <c r="BG95" s="193"/>
      <c r="BH95" s="193"/>
      <c r="BI95" s="193"/>
      <c r="BJ95" s="193"/>
      <c r="BK95" s="193"/>
      <c r="BL95" s="193"/>
      <c r="BM95" s="193"/>
      <c r="BN95" s="193"/>
      <c r="BO95" s="193"/>
      <c r="BP95" s="193"/>
      <c r="BQ95" s="193"/>
      <c r="BR95" s="193"/>
      <c r="BS95" s="193"/>
      <c r="BT95" s="193"/>
      <c r="BU95" s="193"/>
      <c r="BV95" s="193"/>
      <c r="BW95" s="193"/>
      <c r="BX95" s="193"/>
      <c r="BY95" s="193"/>
      <c r="BZ95" s="193"/>
      <c r="CA95" s="193"/>
      <c r="CB95" s="193"/>
      <c r="CC95" s="193"/>
      <c r="CD95" s="193"/>
      <c r="CE95" s="193"/>
      <c r="CF95" s="193"/>
      <c r="CG95" s="193"/>
    </row>
    <row r="96" spans="1:85" ht="17.25" hidden="1" customHeight="1">
      <c r="A96" s="441"/>
      <c r="B96" s="439" t="s">
        <v>465</v>
      </c>
      <c r="C96" s="440">
        <v>1290.74</v>
      </c>
      <c r="D96" s="441"/>
      <c r="E96" s="440">
        <v>1242.3399999999999</v>
      </c>
      <c r="F96" s="449"/>
      <c r="G96" s="442">
        <f t="shared" si="0"/>
        <v>48.400000000000091</v>
      </c>
      <c r="H96" s="220"/>
      <c r="I96" s="442">
        <f>I93*2</f>
        <v>1126</v>
      </c>
      <c r="J96" s="447">
        <f>J91*K96</f>
        <v>223.2</v>
      </c>
      <c r="K96" s="448">
        <v>90</v>
      </c>
      <c r="L96" s="220"/>
      <c r="BF96" s="193"/>
      <c r="BG96" s="193"/>
      <c r="BH96" s="193"/>
      <c r="BI96" s="193"/>
      <c r="BJ96" s="193"/>
      <c r="BK96" s="193"/>
      <c r="BL96" s="193"/>
      <c r="BM96" s="193"/>
      <c r="BN96" s="193"/>
      <c r="BO96" s="193"/>
      <c r="BP96" s="193"/>
      <c r="BQ96" s="193"/>
      <c r="BR96" s="193"/>
      <c r="BS96" s="193"/>
      <c r="BT96" s="193"/>
      <c r="BU96" s="193"/>
      <c r="BV96" s="193"/>
      <c r="BW96" s="193"/>
      <c r="BX96" s="193"/>
      <c r="BY96" s="193"/>
      <c r="BZ96" s="193"/>
      <c r="CA96" s="193"/>
      <c r="CB96" s="193"/>
      <c r="CC96" s="193"/>
      <c r="CD96" s="193"/>
      <c r="CE96" s="193"/>
      <c r="CF96" s="193"/>
      <c r="CG96" s="193"/>
    </row>
    <row r="97" spans="1:85" ht="17.25" hidden="1" customHeight="1">
      <c r="A97" s="441"/>
      <c r="B97" s="439" t="s">
        <v>466</v>
      </c>
      <c r="C97" s="442">
        <v>1475.32</v>
      </c>
      <c r="D97" s="441"/>
      <c r="E97" s="442">
        <v>1419.22</v>
      </c>
      <c r="F97" s="449"/>
      <c r="G97" s="442">
        <f t="shared" si="0"/>
        <v>56.099999999999909</v>
      </c>
      <c r="H97" s="220"/>
      <c r="I97" s="220"/>
      <c r="J97" s="447">
        <f>J91*K97</f>
        <v>260.39999999999998</v>
      </c>
      <c r="K97" s="448">
        <v>105</v>
      </c>
      <c r="L97" s="220"/>
      <c r="BF97" s="193"/>
      <c r="BG97" s="193"/>
      <c r="BH97" s="193"/>
      <c r="BI97" s="193"/>
      <c r="BJ97" s="193"/>
      <c r="BK97" s="193"/>
      <c r="BL97" s="193"/>
      <c r="BM97" s="193"/>
      <c r="BN97" s="193"/>
      <c r="BO97" s="193"/>
      <c r="BP97" s="193"/>
      <c r="BQ97" s="193"/>
      <c r="BR97" s="193"/>
      <c r="BS97" s="193"/>
      <c r="BT97" s="193"/>
      <c r="BU97" s="193"/>
      <c r="BV97" s="193"/>
      <c r="BW97" s="193"/>
      <c r="BX97" s="193"/>
      <c r="BY97" s="193"/>
      <c r="BZ97" s="193"/>
      <c r="CA97" s="193"/>
      <c r="CB97" s="193"/>
      <c r="CC97" s="193"/>
      <c r="CD97" s="193"/>
      <c r="CE97" s="193"/>
      <c r="CF97" s="193"/>
      <c r="CG97" s="193"/>
    </row>
    <row r="98" spans="1:85" ht="17.25" hidden="1" customHeight="1">
      <c r="A98" s="435"/>
      <c r="B98" s="450" t="s">
        <v>467</v>
      </c>
      <c r="C98" s="446">
        <v>184.58</v>
      </c>
      <c r="D98" s="441"/>
      <c r="E98" s="446">
        <v>177.98</v>
      </c>
      <c r="F98" s="449"/>
      <c r="G98" s="442">
        <f t="shared" si="0"/>
        <v>6.6000000000000227</v>
      </c>
      <c r="H98" s="220"/>
      <c r="I98" s="435" t="s">
        <v>506</v>
      </c>
      <c r="J98" s="441"/>
      <c r="K98" s="448"/>
      <c r="L98" s="220"/>
      <c r="BF98" s="193"/>
      <c r="BG98" s="193"/>
      <c r="BH98" s="193"/>
      <c r="BI98" s="193"/>
      <c r="BJ98" s="193"/>
      <c r="BK98" s="193"/>
      <c r="BL98" s="193"/>
      <c r="BM98" s="193"/>
      <c r="BN98" s="193"/>
      <c r="BO98" s="193"/>
      <c r="BP98" s="193"/>
      <c r="BQ98" s="193"/>
      <c r="BR98" s="193"/>
      <c r="BS98" s="193"/>
      <c r="BT98" s="193"/>
      <c r="BU98" s="193"/>
      <c r="BV98" s="193"/>
      <c r="BW98" s="193"/>
      <c r="BX98" s="193"/>
      <c r="BY98" s="193"/>
      <c r="BZ98" s="193"/>
      <c r="CA98" s="193"/>
      <c r="CB98" s="193"/>
      <c r="CC98" s="193"/>
      <c r="CD98" s="193"/>
      <c r="CE98" s="193"/>
      <c r="CF98" s="193"/>
      <c r="CG98" s="193"/>
    </row>
    <row r="99" spans="1:85" ht="17.25" hidden="1" customHeight="1">
      <c r="A99" s="435"/>
      <c r="B99" s="439" t="s">
        <v>468</v>
      </c>
      <c r="C99" s="442">
        <f>C97+C98</f>
        <v>1659.8999999999999</v>
      </c>
      <c r="D99" s="441"/>
      <c r="E99" s="442">
        <v>1597.2</v>
      </c>
      <c r="F99" s="449"/>
      <c r="G99" s="442">
        <f t="shared" si="0"/>
        <v>62.699999999999818</v>
      </c>
      <c r="H99" s="220"/>
      <c r="I99" s="451" t="s">
        <v>474</v>
      </c>
      <c r="J99" s="447">
        <f>$J$91*K99</f>
        <v>285.2</v>
      </c>
      <c r="K99" s="448">
        <f>105+10</f>
        <v>115</v>
      </c>
      <c r="L99" s="220"/>
      <c r="BF99" s="193"/>
      <c r="BG99" s="193"/>
      <c r="BH99" s="193"/>
      <c r="BI99" s="193"/>
      <c r="BJ99" s="193"/>
      <c r="BK99" s="193"/>
      <c r="BL99" s="193"/>
      <c r="BM99" s="193"/>
      <c r="BN99" s="193"/>
      <c r="BO99" s="193"/>
      <c r="BP99" s="193"/>
      <c r="BQ99" s="193"/>
      <c r="BR99" s="193"/>
      <c r="BS99" s="193"/>
      <c r="BT99" s="193"/>
      <c r="BU99" s="193"/>
      <c r="BV99" s="193"/>
      <c r="BW99" s="193"/>
      <c r="BX99" s="193"/>
      <c r="BY99" s="193"/>
      <c r="BZ99" s="193"/>
      <c r="CA99" s="193"/>
      <c r="CB99" s="193"/>
      <c r="CC99" s="193"/>
      <c r="CD99" s="193"/>
      <c r="CE99" s="193"/>
      <c r="CF99" s="193"/>
      <c r="CG99" s="193"/>
    </row>
    <row r="100" spans="1:85" ht="17.25" hidden="1" customHeight="1">
      <c r="A100" s="435"/>
      <c r="B100" s="439" t="s">
        <v>469</v>
      </c>
      <c r="C100" s="442">
        <f>C97+(C98*2)</f>
        <v>1844.48</v>
      </c>
      <c r="D100" s="441"/>
      <c r="E100" s="442">
        <v>1775.18</v>
      </c>
      <c r="F100" s="449"/>
      <c r="G100" s="442">
        <f t="shared" si="0"/>
        <v>69.299999999999955</v>
      </c>
      <c r="H100" s="220"/>
      <c r="I100" s="442">
        <f>I93/100*70</f>
        <v>394.09999999999997</v>
      </c>
      <c r="J100" s="447">
        <f t="shared" ref="J100:J102" si="1">$J$91*K100</f>
        <v>310</v>
      </c>
      <c r="K100" s="448">
        <f>105+10+10</f>
        <v>125</v>
      </c>
      <c r="L100" s="220"/>
      <c r="BF100" s="193"/>
      <c r="BG100" s="193"/>
      <c r="BH100" s="193"/>
      <c r="BI100" s="193"/>
      <c r="BJ100" s="193"/>
      <c r="BK100" s="193"/>
      <c r="BL100" s="193"/>
      <c r="BM100" s="193"/>
      <c r="BN100" s="193"/>
      <c r="BO100" s="193"/>
      <c r="BP100" s="193"/>
      <c r="BQ100" s="193"/>
      <c r="BR100" s="193"/>
      <c r="BS100" s="193"/>
      <c r="BT100" s="193"/>
      <c r="BU100" s="193"/>
      <c r="BV100" s="193"/>
      <c r="BW100" s="193"/>
      <c r="BX100" s="193"/>
      <c r="BY100" s="193"/>
      <c r="BZ100" s="193"/>
      <c r="CA100" s="193"/>
      <c r="CB100" s="193"/>
      <c r="CC100" s="193"/>
      <c r="CD100" s="193"/>
      <c r="CE100" s="193"/>
      <c r="CF100" s="193"/>
      <c r="CG100" s="193"/>
    </row>
    <row r="101" spans="1:85" ht="17.25" hidden="1" customHeight="1">
      <c r="A101" s="435"/>
      <c r="B101" s="439" t="s">
        <v>470</v>
      </c>
      <c r="C101" s="442">
        <f>C97+(C98*3)</f>
        <v>2029.06</v>
      </c>
      <c r="D101" s="441"/>
      <c r="E101" s="442">
        <v>1953.16</v>
      </c>
      <c r="F101" s="449"/>
      <c r="G101" s="442">
        <f t="shared" si="0"/>
        <v>75.899999999999864</v>
      </c>
      <c r="H101" s="220"/>
      <c r="I101" s="442">
        <v>395</v>
      </c>
      <c r="J101" s="447">
        <f t="shared" si="1"/>
        <v>334.8</v>
      </c>
      <c r="K101" s="448">
        <f>105+10+10+10</f>
        <v>135</v>
      </c>
      <c r="L101" s="220"/>
      <c r="BF101" s="193"/>
      <c r="BG101" s="193"/>
      <c r="BH101" s="193"/>
      <c r="BI101" s="193"/>
      <c r="BJ101" s="193"/>
      <c r="BK101" s="193"/>
      <c r="BL101" s="193"/>
      <c r="BM101" s="193"/>
      <c r="BN101" s="193"/>
      <c r="BO101" s="193"/>
      <c r="BP101" s="193"/>
      <c r="BQ101" s="193"/>
      <c r="BR101" s="193"/>
      <c r="BS101" s="193"/>
      <c r="BT101" s="193"/>
      <c r="BU101" s="193"/>
      <c r="BV101" s="193"/>
      <c r="BW101" s="193"/>
      <c r="BX101" s="193"/>
      <c r="BY101" s="193"/>
      <c r="BZ101" s="193"/>
      <c r="CA101" s="193"/>
      <c r="CB101" s="193"/>
      <c r="CC101" s="193"/>
      <c r="CD101" s="193"/>
      <c r="CE101" s="193"/>
      <c r="CF101" s="193"/>
      <c r="CG101" s="193"/>
    </row>
    <row r="102" spans="1:85" ht="17.25" hidden="1" customHeight="1">
      <c r="A102" s="435"/>
      <c r="B102" s="439" t="s">
        <v>471</v>
      </c>
      <c r="C102" s="442">
        <f>C97+(4*C98)</f>
        <v>2213.64</v>
      </c>
      <c r="D102" s="449"/>
      <c r="E102" s="442">
        <v>2131.14</v>
      </c>
      <c r="F102" s="449"/>
      <c r="G102" s="442">
        <f t="shared" si="0"/>
        <v>82.5</v>
      </c>
      <c r="H102" s="220"/>
      <c r="I102" s="220"/>
      <c r="J102" s="447">
        <f t="shared" si="1"/>
        <v>359.6</v>
      </c>
      <c r="K102" s="448">
        <f>105+10+10+10+10</f>
        <v>145</v>
      </c>
      <c r="L102" s="220"/>
      <c r="BF102" s="193"/>
      <c r="BG102" s="193"/>
      <c r="BH102" s="193"/>
      <c r="BI102" s="193"/>
      <c r="BJ102" s="193"/>
      <c r="BK102" s="193"/>
      <c r="BL102" s="193"/>
      <c r="BM102" s="193"/>
      <c r="BN102" s="193"/>
      <c r="BO102" s="193"/>
      <c r="BP102" s="193"/>
      <c r="BQ102" s="193"/>
      <c r="BR102" s="193"/>
      <c r="BS102" s="193"/>
      <c r="BT102" s="193"/>
      <c r="BU102" s="193"/>
      <c r="BV102" s="193"/>
      <c r="BW102" s="193"/>
      <c r="BX102" s="193"/>
      <c r="BY102" s="193"/>
      <c r="BZ102" s="193"/>
      <c r="CA102" s="193"/>
      <c r="CB102" s="193"/>
      <c r="CC102" s="193"/>
      <c r="CD102" s="193"/>
      <c r="CE102" s="193"/>
      <c r="CF102" s="193"/>
      <c r="CG102" s="193"/>
    </row>
    <row r="103" spans="1:85" ht="12" hidden="1" customHeight="1">
      <c r="A103" s="360"/>
      <c r="B103" s="360"/>
      <c r="C103" s="360"/>
      <c r="D103" s="180"/>
      <c r="E103" s="180"/>
      <c r="F103" s="180"/>
      <c r="G103" s="180"/>
    </row>
    <row r="104" spans="1:85" ht="6" hidden="1" customHeight="1">
      <c r="A104" s="360"/>
      <c r="B104" s="360"/>
      <c r="C104" s="360"/>
      <c r="D104" s="180"/>
      <c r="E104" s="180"/>
      <c r="F104" s="180"/>
      <c r="G104" s="180"/>
    </row>
    <row r="105" spans="1:85" ht="3.75" hidden="1" customHeight="1"/>
    <row r="106" spans="1:85" ht="12" hidden="1" customHeight="1"/>
    <row r="107" spans="1:85" ht="12" hidden="1" customHeight="1"/>
    <row r="108" spans="1:85" ht="3.75" hidden="1" customHeight="1"/>
    <row r="109" spans="1:85" ht="12" hidden="1" customHeight="1"/>
    <row r="110" spans="1:85" ht="12" hidden="1" customHeight="1"/>
    <row r="111" spans="1:85" ht="3.75" hidden="1" customHeight="1"/>
    <row r="112" spans="1:85" ht="12" hidden="1" customHeight="1"/>
    <row r="113" spans="1:11" ht="12" hidden="1" customHeight="1"/>
    <row r="114" spans="1:11" ht="12" hidden="1" customHeight="1"/>
    <row r="115" spans="1:11" ht="19.5" hidden="1" customHeight="1"/>
    <row r="116" spans="1:11" ht="15.75" hidden="1" customHeight="1"/>
    <row r="117" spans="1:11" ht="15.75" hidden="1" customHeight="1"/>
    <row r="118" spans="1:11" ht="16.5" thickBot="1"/>
    <row r="119" spans="1:11" ht="16.5" thickBot="1">
      <c r="A119" s="460" t="s">
        <v>511</v>
      </c>
      <c r="B119" s="461"/>
      <c r="C119" s="462"/>
      <c r="D119" s="452"/>
      <c r="E119" s="452"/>
      <c r="F119" s="452"/>
      <c r="G119" s="452"/>
      <c r="H119" s="453"/>
      <c r="I119" s="453"/>
      <c r="J119" s="174"/>
      <c r="K119" s="175"/>
    </row>
    <row r="120" spans="1:11" ht="15.75" customHeight="1">
      <c r="A120" s="463" t="s">
        <v>512</v>
      </c>
      <c r="B120" s="464"/>
      <c r="C120" s="465" t="s">
        <v>513</v>
      </c>
      <c r="D120" s="466"/>
      <c r="E120" s="467"/>
      <c r="F120" s="468" t="s">
        <v>514</v>
      </c>
      <c r="G120" s="469"/>
      <c r="H120" s="469"/>
      <c r="I120" s="470"/>
    </row>
    <row r="121" spans="1:11">
      <c r="A121" s="471"/>
      <c r="B121" s="472"/>
      <c r="C121" s="473"/>
      <c r="D121" s="474"/>
      <c r="E121" s="475"/>
      <c r="F121" s="476">
        <f>A121*C121</f>
        <v>0</v>
      </c>
      <c r="G121" s="477"/>
      <c r="H121" s="477"/>
      <c r="I121" s="478"/>
    </row>
    <row r="122" spans="1:11" ht="16.5" thickBot="1">
      <c r="A122" s="454"/>
      <c r="B122" s="454"/>
      <c r="C122" s="454"/>
      <c r="D122" s="479" t="s">
        <v>515</v>
      </c>
      <c r="E122" s="480"/>
      <c r="F122" s="455"/>
      <c r="G122" s="455"/>
      <c r="H122" s="456"/>
      <c r="I122" s="456"/>
    </row>
    <row r="123" spans="1:11" ht="15.75" customHeight="1">
      <c r="A123" s="481" t="s">
        <v>516</v>
      </c>
      <c r="B123" s="482"/>
      <c r="C123" s="482"/>
      <c r="D123" s="482"/>
      <c r="E123" s="483"/>
      <c r="F123" s="484"/>
      <c r="G123" s="485"/>
      <c r="H123" s="485"/>
      <c r="I123" s="486"/>
    </row>
    <row r="124" spans="1:11">
      <c r="A124" s="541" t="s">
        <v>517</v>
      </c>
      <c r="B124" s="542"/>
      <c r="C124" s="542"/>
      <c r="D124" s="542"/>
      <c r="E124" s="543"/>
      <c r="F124" s="535">
        <f>IF(F123=0,F121,IF(F123&gt;F121,F121,F123))</f>
        <v>0</v>
      </c>
      <c r="G124" s="536"/>
      <c r="H124" s="536"/>
      <c r="I124" s="537"/>
    </row>
    <row r="125" spans="1:11" ht="16.5" thickBot="1">
      <c r="A125" s="454"/>
      <c r="B125" s="454"/>
      <c r="C125" s="454"/>
      <c r="D125" s="455"/>
      <c r="E125" s="455"/>
      <c r="F125" s="455"/>
      <c r="G125" s="455"/>
      <c r="H125" s="456"/>
      <c r="I125" s="456"/>
      <c r="J125" s="177"/>
    </row>
    <row r="126" spans="1:11" ht="16.5" thickBot="1">
      <c r="A126" s="544" t="s">
        <v>518</v>
      </c>
      <c r="B126" s="545"/>
      <c r="C126" s="545"/>
      <c r="D126" s="545"/>
      <c r="E126" s="546"/>
      <c r="F126" s="456"/>
      <c r="G126" s="456"/>
      <c r="H126" s="456"/>
      <c r="I126" s="456"/>
      <c r="J126" s="177"/>
    </row>
    <row r="127" spans="1:11" ht="16.5" thickBot="1">
      <c r="A127" s="455"/>
      <c r="B127" s="455"/>
      <c r="C127" s="455"/>
      <c r="D127" s="455"/>
      <c r="E127" s="455"/>
      <c r="F127" s="455"/>
      <c r="G127" s="455"/>
      <c r="H127" s="455"/>
      <c r="I127" s="455"/>
      <c r="J127" s="177"/>
    </row>
    <row r="128" spans="1:11" ht="16.5" customHeight="1" thickBot="1">
      <c r="A128" s="547" t="s">
        <v>519</v>
      </c>
      <c r="B128" s="548"/>
      <c r="C128" s="548"/>
      <c r="D128" s="548"/>
      <c r="E128" s="549"/>
      <c r="F128" s="538">
        <f>F124</f>
        <v>0</v>
      </c>
      <c r="G128" s="539"/>
      <c r="H128" s="539"/>
      <c r="I128" s="540"/>
      <c r="J128" s="177"/>
    </row>
    <row r="129" spans="1:10" ht="16.5" thickBot="1">
      <c r="A129" s="457"/>
      <c r="B129" s="457"/>
      <c r="C129" s="457"/>
      <c r="D129" s="457"/>
      <c r="E129" s="458"/>
      <c r="F129" s="459"/>
      <c r="G129" s="459"/>
      <c r="H129" s="459"/>
      <c r="I129" s="459"/>
      <c r="J129" s="177"/>
    </row>
    <row r="130" spans="1:10" ht="16.5" customHeight="1" thickBot="1">
      <c r="A130" s="547" t="s">
        <v>520</v>
      </c>
      <c r="B130" s="548"/>
      <c r="C130" s="548"/>
      <c r="D130" s="548"/>
      <c r="E130" s="549"/>
      <c r="F130" s="538">
        <f>IF(F128&gt;H103,H103,IF(H103&gt;F128,0,H103))</f>
        <v>0</v>
      </c>
      <c r="G130" s="539"/>
      <c r="H130" s="539"/>
      <c r="I130" s="540"/>
      <c r="J130" s="178"/>
    </row>
    <row r="131" spans="1:10" ht="16.5" customHeight="1" thickBot="1">
      <c r="A131" s="547" t="s">
        <v>521</v>
      </c>
      <c r="B131" s="548"/>
      <c r="C131" s="548"/>
      <c r="D131" s="548"/>
      <c r="E131" s="549"/>
      <c r="F131" s="538">
        <f>IF(F128&gt;H102,H102,IF(H102&gt;F128,0,H102))</f>
        <v>0</v>
      </c>
      <c r="G131" s="539"/>
      <c r="H131" s="539"/>
      <c r="I131" s="540"/>
      <c r="J131" s="177"/>
    </row>
    <row r="132" spans="1:10">
      <c r="A132" s="215"/>
      <c r="B132" s="215"/>
      <c r="C132" s="215"/>
      <c r="D132" s="215"/>
      <c r="E132" s="216"/>
      <c r="F132" s="216"/>
      <c r="G132" s="221"/>
      <c r="H132" s="216"/>
      <c r="I132" s="216"/>
      <c r="J132" s="177"/>
    </row>
    <row r="133" spans="1:10">
      <c r="A133" s="215"/>
      <c r="B133" s="215"/>
      <c r="C133" s="215"/>
      <c r="D133" s="215"/>
      <c r="E133" s="215"/>
      <c r="F133" s="215"/>
      <c r="G133" s="215"/>
      <c r="H133" s="215"/>
      <c r="I133" s="215"/>
    </row>
    <row r="134" spans="1:10">
      <c r="A134" s="215"/>
      <c r="B134" s="215"/>
      <c r="C134" s="217" t="s">
        <v>375</v>
      </c>
      <c r="D134" s="217"/>
      <c r="E134" s="218">
        <f>Hilfstabelle!F32</f>
        <v>0</v>
      </c>
      <c r="F134" s="215"/>
      <c r="G134" s="215"/>
      <c r="H134" s="215"/>
      <c r="I134" s="215"/>
    </row>
    <row r="135" spans="1:10">
      <c r="A135" s="215"/>
      <c r="B135" s="215"/>
      <c r="C135" s="217" t="s">
        <v>458</v>
      </c>
      <c r="D135" s="217"/>
      <c r="E135" s="218">
        <f>Hilfstabelle!F35</f>
        <v>0</v>
      </c>
      <c r="F135" s="215"/>
      <c r="G135" s="215"/>
      <c r="H135" s="215"/>
      <c r="I135" s="215"/>
    </row>
    <row r="136" spans="1:10">
      <c r="A136" s="215"/>
      <c r="B136" s="215"/>
      <c r="C136" s="217" t="s">
        <v>358</v>
      </c>
      <c r="D136" s="217"/>
      <c r="E136" s="218">
        <f>Hilfstabelle!F33</f>
        <v>0</v>
      </c>
      <c r="F136" s="215"/>
      <c r="G136" s="215"/>
      <c r="H136" s="215"/>
      <c r="I136" s="215"/>
    </row>
    <row r="137" spans="1:10">
      <c r="A137" s="215"/>
      <c r="B137" s="215"/>
      <c r="C137" s="215"/>
      <c r="D137" s="215"/>
      <c r="E137" s="215"/>
      <c r="F137" s="215"/>
      <c r="G137" s="215"/>
      <c r="H137" s="215"/>
      <c r="I137" s="215"/>
    </row>
    <row r="138" spans="1:10">
      <c r="A138" s="215"/>
      <c r="B138" s="215"/>
      <c r="C138" s="215"/>
      <c r="D138" s="215"/>
      <c r="E138" s="215"/>
      <c r="F138" s="215"/>
      <c r="G138" s="215"/>
      <c r="H138" s="215"/>
      <c r="I138" s="215"/>
    </row>
    <row r="139" spans="1:10">
      <c r="A139" s="215"/>
      <c r="B139" s="215"/>
      <c r="C139" s="215"/>
      <c r="D139" s="215"/>
      <c r="E139" s="215"/>
      <c r="F139" s="215"/>
      <c r="G139" s="215"/>
      <c r="H139" s="215"/>
      <c r="I139" s="215"/>
    </row>
    <row r="146" spans="1:85" ht="17.25" customHeight="1">
      <c r="A146" s="360"/>
      <c r="B146" s="360"/>
      <c r="C146" s="360"/>
      <c r="D146" s="180"/>
      <c r="E146" s="180"/>
      <c r="F146" s="180"/>
      <c r="G146" s="180"/>
      <c r="BF146" s="193"/>
      <c r="BG146" s="193"/>
      <c r="BH146" s="193"/>
      <c r="BI146" s="193"/>
      <c r="BJ146" s="193"/>
      <c r="BK146" s="193"/>
      <c r="BL146" s="193"/>
      <c r="BM146" s="193"/>
      <c r="BN146" s="193"/>
      <c r="BO146" s="193"/>
      <c r="BP146" s="193"/>
      <c r="BQ146" s="193"/>
      <c r="BR146" s="193"/>
      <c r="BS146" s="193"/>
      <c r="BT146" s="193"/>
      <c r="BU146" s="193"/>
      <c r="BV146" s="193"/>
      <c r="BW146" s="193"/>
      <c r="BX146" s="193"/>
      <c r="BY146" s="193"/>
      <c r="BZ146" s="193"/>
      <c r="CA146" s="193"/>
      <c r="CB146" s="193"/>
      <c r="CC146" s="193"/>
      <c r="CD146" s="193"/>
      <c r="CE146" s="193"/>
      <c r="CF146" s="193"/>
      <c r="CG146" s="193"/>
    </row>
    <row r="147" spans="1:85" ht="17.25" customHeight="1">
      <c r="A147" s="360"/>
      <c r="B147" s="360"/>
      <c r="C147" s="360"/>
      <c r="D147" s="180"/>
      <c r="E147" s="180"/>
      <c r="F147" s="180"/>
      <c r="G147" s="180"/>
      <c r="BF147" s="193"/>
      <c r="BG147" s="193"/>
      <c r="BH147" s="193"/>
      <c r="BI147" s="193"/>
      <c r="BJ147" s="193"/>
      <c r="BK147" s="193"/>
      <c r="BL147" s="193"/>
      <c r="BM147" s="193"/>
      <c r="BN147" s="193"/>
      <c r="BO147" s="193"/>
      <c r="BP147" s="193"/>
      <c r="BQ147" s="193"/>
      <c r="BR147" s="193"/>
      <c r="BS147" s="193"/>
      <c r="BT147" s="193"/>
      <c r="BU147" s="193"/>
      <c r="BV147" s="193"/>
      <c r="BW147" s="193"/>
      <c r="BX147" s="193"/>
      <c r="BY147" s="193"/>
      <c r="BZ147" s="193"/>
      <c r="CA147" s="193"/>
      <c r="CB147" s="193"/>
      <c r="CC147" s="193"/>
      <c r="CD147" s="193"/>
      <c r="CE147" s="193"/>
      <c r="CF147" s="193"/>
      <c r="CG147" s="193"/>
    </row>
    <row r="148" spans="1:85" ht="17.25" customHeight="1">
      <c r="A148" s="360"/>
      <c r="B148" s="360"/>
      <c r="C148" s="360"/>
      <c r="D148" s="180"/>
      <c r="E148" s="180"/>
      <c r="F148" s="180"/>
      <c r="G148" s="180"/>
      <c r="BF148" s="193"/>
      <c r="BG148" s="193"/>
      <c r="BH148" s="193"/>
      <c r="BI148" s="193"/>
      <c r="BJ148" s="193"/>
      <c r="BK148" s="193"/>
      <c r="BL148" s="193"/>
      <c r="BM148" s="193"/>
      <c r="BN148" s="193"/>
      <c r="BO148" s="193"/>
      <c r="BP148" s="193"/>
      <c r="BQ148" s="193"/>
      <c r="BR148" s="193"/>
      <c r="BS148" s="193"/>
      <c r="BT148" s="193"/>
      <c r="BU148" s="193"/>
      <c r="BV148" s="193"/>
      <c r="BW148" s="193"/>
      <c r="BX148" s="193"/>
      <c r="BY148" s="193"/>
      <c r="BZ148" s="193"/>
      <c r="CA148" s="193"/>
      <c r="CB148" s="193"/>
      <c r="CC148" s="193"/>
      <c r="CD148" s="193"/>
      <c r="CE148" s="193"/>
      <c r="CF148" s="193"/>
      <c r="CG148" s="193"/>
    </row>
    <row r="149" spans="1:85" ht="17.25" customHeight="1">
      <c r="A149" s="360"/>
      <c r="B149" s="360"/>
      <c r="C149" s="360"/>
      <c r="D149" s="180"/>
      <c r="E149" s="180"/>
      <c r="F149" s="180"/>
      <c r="G149" s="180"/>
      <c r="BF149" s="193"/>
      <c r="BG149" s="193"/>
      <c r="BH149" s="193"/>
      <c r="BI149" s="193"/>
      <c r="BJ149" s="193"/>
      <c r="BK149" s="193"/>
      <c r="BL149" s="193"/>
      <c r="BM149" s="193"/>
      <c r="BN149" s="193"/>
      <c r="BO149" s="193"/>
      <c r="BP149" s="193"/>
      <c r="BQ149" s="193"/>
      <c r="BR149" s="193"/>
      <c r="BS149" s="193"/>
      <c r="BT149" s="193"/>
      <c r="BU149" s="193"/>
      <c r="BV149" s="193"/>
      <c r="BW149" s="193"/>
      <c r="BX149" s="193"/>
      <c r="BY149" s="193"/>
      <c r="BZ149" s="193"/>
      <c r="CA149" s="193"/>
      <c r="CB149" s="193"/>
      <c r="CC149" s="193"/>
      <c r="CD149" s="193"/>
      <c r="CE149" s="193"/>
      <c r="CF149" s="193"/>
      <c r="CG149" s="193"/>
    </row>
    <row r="150" spans="1:85" ht="17.25" customHeight="1">
      <c r="A150" s="360"/>
      <c r="B150" s="360"/>
      <c r="C150" s="360"/>
      <c r="D150" s="180"/>
      <c r="E150" s="180"/>
      <c r="F150" s="180"/>
      <c r="G150" s="180"/>
      <c r="BF150" s="193"/>
      <c r="BG150" s="193"/>
      <c r="BH150" s="193"/>
      <c r="BI150" s="193"/>
      <c r="BJ150" s="193"/>
      <c r="BK150" s="193"/>
      <c r="BL150" s="193"/>
      <c r="BM150" s="193"/>
      <c r="BN150" s="193"/>
      <c r="BO150" s="193"/>
      <c r="BP150" s="193"/>
      <c r="BQ150" s="193"/>
      <c r="BR150" s="193"/>
      <c r="BS150" s="193"/>
      <c r="BT150" s="193"/>
      <c r="BU150" s="193"/>
      <c r="BV150" s="193"/>
      <c r="BW150" s="193"/>
      <c r="BX150" s="193"/>
      <c r="BY150" s="193"/>
      <c r="BZ150" s="193"/>
      <c r="CA150" s="193"/>
      <c r="CB150" s="193"/>
      <c r="CC150" s="193"/>
      <c r="CD150" s="193"/>
      <c r="CE150" s="193"/>
      <c r="CF150" s="193"/>
      <c r="CG150" s="193"/>
    </row>
    <row r="151" spans="1:85" ht="17.25" customHeight="1">
      <c r="A151" s="360"/>
      <c r="B151" s="360"/>
      <c r="C151" s="360"/>
      <c r="D151" s="180"/>
      <c r="E151" s="180"/>
      <c r="F151" s="180"/>
      <c r="G151" s="180"/>
      <c r="BF151" s="193"/>
      <c r="BG151" s="193"/>
      <c r="BH151" s="193"/>
      <c r="BI151" s="193"/>
      <c r="BJ151" s="193"/>
      <c r="BK151" s="193"/>
      <c r="BL151" s="193"/>
      <c r="BM151" s="193"/>
      <c r="BN151" s="193"/>
      <c r="BO151" s="193"/>
      <c r="BP151" s="193"/>
      <c r="BQ151" s="193"/>
      <c r="BR151" s="193"/>
      <c r="BS151" s="193"/>
      <c r="BT151" s="193"/>
      <c r="BU151" s="193"/>
      <c r="BV151" s="193"/>
      <c r="BW151" s="193"/>
      <c r="BX151" s="193"/>
      <c r="BY151" s="193"/>
      <c r="BZ151" s="193"/>
      <c r="CA151" s="193"/>
      <c r="CB151" s="193"/>
      <c r="CC151" s="193"/>
      <c r="CD151" s="193"/>
      <c r="CE151" s="193"/>
      <c r="CF151" s="193"/>
      <c r="CG151" s="193"/>
    </row>
    <row r="152" spans="1:85" ht="17.25" customHeight="1">
      <c r="A152" s="360"/>
      <c r="B152" s="360"/>
      <c r="C152" s="360"/>
      <c r="D152" s="180"/>
      <c r="E152" s="180"/>
      <c r="F152" s="180"/>
      <c r="G152" s="180"/>
      <c r="BF152" s="193"/>
      <c r="BG152" s="193"/>
      <c r="BH152" s="193"/>
      <c r="BI152" s="193"/>
      <c r="BJ152" s="193"/>
      <c r="BK152" s="193"/>
      <c r="BL152" s="193"/>
      <c r="BM152" s="193"/>
      <c r="BN152" s="193"/>
      <c r="BO152" s="193"/>
      <c r="BP152" s="193"/>
      <c r="BQ152" s="193"/>
      <c r="BR152" s="193"/>
      <c r="BS152" s="193"/>
      <c r="BT152" s="193"/>
      <c r="BU152" s="193"/>
      <c r="BV152" s="193"/>
      <c r="BW152" s="193"/>
      <c r="BX152" s="193"/>
      <c r="BY152" s="193"/>
      <c r="BZ152" s="193"/>
      <c r="CA152" s="193"/>
      <c r="CB152" s="193"/>
      <c r="CC152" s="193"/>
      <c r="CD152" s="193"/>
      <c r="CE152" s="193"/>
      <c r="CF152" s="193"/>
      <c r="CG152" s="193"/>
    </row>
    <row r="153" spans="1:85" ht="17.25" customHeight="1">
      <c r="A153" s="360"/>
      <c r="B153" s="360"/>
      <c r="C153" s="360"/>
      <c r="D153" s="180"/>
      <c r="E153" s="180"/>
      <c r="F153" s="180"/>
      <c r="G153" s="180"/>
      <c r="BF153" s="193"/>
      <c r="BG153" s="193"/>
      <c r="BH153" s="193"/>
      <c r="BI153" s="193"/>
      <c r="BJ153" s="193"/>
      <c r="BK153" s="193"/>
      <c r="BL153" s="193"/>
      <c r="BM153" s="193"/>
      <c r="BN153" s="193"/>
      <c r="BO153" s="193"/>
      <c r="BP153" s="193"/>
      <c r="BQ153" s="193"/>
      <c r="BR153" s="193"/>
      <c r="BS153" s="193"/>
      <c r="BT153" s="193"/>
      <c r="BU153" s="193"/>
      <c r="BV153" s="193"/>
      <c r="BW153" s="193"/>
      <c r="BX153" s="193"/>
      <c r="BY153" s="193"/>
      <c r="BZ153" s="193"/>
      <c r="CA153" s="193"/>
      <c r="CB153" s="193"/>
      <c r="CC153" s="193"/>
      <c r="CD153" s="193"/>
      <c r="CE153" s="193"/>
      <c r="CF153" s="193"/>
      <c r="CG153" s="193"/>
    </row>
    <row r="154" spans="1:85" ht="17.25" customHeight="1">
      <c r="A154" s="360"/>
      <c r="B154" s="360"/>
      <c r="C154" s="360"/>
      <c r="D154" s="180"/>
      <c r="E154" s="180"/>
      <c r="F154" s="180"/>
      <c r="G154" s="180"/>
      <c r="BF154" s="193"/>
      <c r="BG154" s="193"/>
      <c r="BH154" s="193"/>
      <c r="BI154" s="193"/>
      <c r="BJ154" s="193"/>
      <c r="BK154" s="193"/>
      <c r="BL154" s="193"/>
      <c r="BM154" s="193"/>
      <c r="BN154" s="193"/>
      <c r="BO154" s="193"/>
      <c r="BP154" s="193"/>
      <c r="BQ154" s="193"/>
      <c r="BR154" s="193"/>
      <c r="BS154" s="193"/>
      <c r="BT154" s="193"/>
      <c r="BU154" s="193"/>
      <c r="BV154" s="193"/>
      <c r="BW154" s="193"/>
      <c r="BX154" s="193"/>
      <c r="BY154" s="193"/>
      <c r="BZ154" s="193"/>
      <c r="CA154" s="193"/>
      <c r="CB154" s="193"/>
      <c r="CC154" s="193"/>
      <c r="CD154" s="193"/>
      <c r="CE154" s="193"/>
      <c r="CF154" s="193"/>
      <c r="CG154" s="193"/>
    </row>
    <row r="155" spans="1:85" ht="17.25" customHeight="1">
      <c r="A155" s="360"/>
      <c r="B155" s="360"/>
      <c r="C155" s="360"/>
      <c r="D155" s="180"/>
      <c r="E155" s="180"/>
      <c r="F155" s="180"/>
      <c r="G155" s="180"/>
      <c r="BF155" s="193"/>
      <c r="BG155" s="193"/>
      <c r="BH155" s="193"/>
      <c r="BI155" s="193"/>
      <c r="BJ155" s="193"/>
      <c r="BK155" s="193"/>
      <c r="BL155" s="193"/>
      <c r="BM155" s="193"/>
      <c r="BN155" s="193"/>
      <c r="BO155" s="193"/>
      <c r="BP155" s="193"/>
      <c r="BQ155" s="193"/>
      <c r="BR155" s="193"/>
      <c r="BS155" s="193"/>
      <c r="BT155" s="193"/>
      <c r="BU155" s="193"/>
      <c r="BV155" s="193"/>
      <c r="BW155" s="193"/>
      <c r="BX155" s="193"/>
      <c r="BY155" s="193"/>
      <c r="BZ155" s="193"/>
      <c r="CA155" s="193"/>
      <c r="CB155" s="193"/>
      <c r="CC155" s="193"/>
      <c r="CD155" s="193"/>
      <c r="CE155" s="193"/>
      <c r="CF155" s="193"/>
      <c r="CG155" s="193"/>
    </row>
    <row r="156" spans="1:85" ht="17.25" customHeight="1">
      <c r="A156" s="360"/>
      <c r="B156" s="360"/>
      <c r="C156" s="360"/>
      <c r="D156" s="180"/>
      <c r="E156" s="180"/>
      <c r="F156" s="180"/>
      <c r="G156" s="180"/>
      <c r="BF156" s="193"/>
      <c r="BG156" s="193"/>
      <c r="BH156" s="193"/>
      <c r="BI156" s="193"/>
      <c r="BJ156" s="193"/>
      <c r="BK156" s="193"/>
      <c r="BL156" s="193"/>
      <c r="BM156" s="193"/>
      <c r="BN156" s="193"/>
      <c r="BO156" s="193"/>
      <c r="BP156" s="193"/>
      <c r="BQ156" s="193"/>
      <c r="BR156" s="193"/>
      <c r="BS156" s="193"/>
      <c r="BT156" s="193"/>
      <c r="BU156" s="193"/>
      <c r="BV156" s="193"/>
      <c r="BW156" s="193"/>
      <c r="BX156" s="193"/>
      <c r="BY156" s="193"/>
      <c r="BZ156" s="193"/>
      <c r="CA156" s="193"/>
      <c r="CB156" s="193"/>
      <c r="CC156" s="193"/>
      <c r="CD156" s="193"/>
      <c r="CE156" s="193"/>
      <c r="CF156" s="193"/>
      <c r="CG156" s="193"/>
    </row>
    <row r="157" spans="1:85" ht="17.25" customHeight="1">
      <c r="A157" s="360"/>
      <c r="B157" s="360"/>
      <c r="C157" s="360"/>
      <c r="D157" s="180"/>
      <c r="E157" s="180"/>
      <c r="F157" s="180"/>
      <c r="G157" s="180"/>
      <c r="BF157" s="193"/>
      <c r="BG157" s="193"/>
      <c r="BH157" s="193"/>
      <c r="BI157" s="193"/>
      <c r="BJ157" s="193"/>
      <c r="BK157" s="193"/>
      <c r="BL157" s="193"/>
      <c r="BM157" s="193"/>
      <c r="BN157" s="193"/>
      <c r="BO157" s="193"/>
      <c r="BP157" s="193"/>
      <c r="BQ157" s="193"/>
      <c r="BR157" s="193"/>
      <c r="BS157" s="193"/>
      <c r="BT157" s="193"/>
      <c r="BU157" s="193"/>
      <c r="BV157" s="193"/>
      <c r="BW157" s="193"/>
      <c r="BX157" s="193"/>
      <c r="BY157" s="193"/>
      <c r="BZ157" s="193"/>
      <c r="CA157" s="193"/>
      <c r="CB157" s="193"/>
      <c r="CC157" s="193"/>
      <c r="CD157" s="193"/>
      <c r="CE157" s="193"/>
      <c r="CF157" s="193"/>
      <c r="CG157" s="193"/>
    </row>
    <row r="158" spans="1:85">
      <c r="A158" s="180"/>
      <c r="B158" s="180"/>
      <c r="C158" s="180"/>
      <c r="D158" s="180"/>
      <c r="E158" s="180"/>
      <c r="F158" s="180"/>
      <c r="G158" s="180"/>
      <c r="BF158" s="193"/>
      <c r="BG158" s="193"/>
      <c r="BH158" s="193"/>
      <c r="BI158" s="193"/>
      <c r="BJ158" s="193"/>
      <c r="BK158" s="193"/>
      <c r="BL158" s="193"/>
      <c r="BM158" s="193"/>
      <c r="BN158" s="193"/>
      <c r="BO158" s="193"/>
      <c r="BP158" s="193"/>
      <c r="BQ158" s="193"/>
      <c r="BR158" s="193"/>
      <c r="BS158" s="193"/>
      <c r="BT158" s="193"/>
      <c r="BU158" s="193"/>
      <c r="BV158" s="193"/>
      <c r="BW158" s="193"/>
      <c r="BX158" s="193"/>
      <c r="BY158" s="193"/>
      <c r="BZ158" s="193"/>
      <c r="CA158" s="193"/>
      <c r="CB158" s="193"/>
      <c r="CC158" s="193"/>
      <c r="CD158" s="193"/>
      <c r="CE158" s="193"/>
      <c r="CF158" s="193"/>
      <c r="CG158" s="193"/>
    </row>
    <row r="159" spans="1:85">
      <c r="A159" s="180"/>
      <c r="B159" s="180"/>
      <c r="C159" s="180"/>
      <c r="D159" s="180"/>
      <c r="E159" s="180"/>
      <c r="F159" s="180"/>
      <c r="G159" s="180"/>
      <c r="BF159" s="193"/>
      <c r="BG159" s="193"/>
      <c r="BH159" s="193"/>
      <c r="BI159" s="193"/>
      <c r="BJ159" s="193"/>
      <c r="BK159" s="193"/>
      <c r="BL159" s="193"/>
      <c r="BM159" s="193"/>
      <c r="BN159" s="193"/>
      <c r="BO159" s="193"/>
      <c r="BP159" s="193"/>
      <c r="BQ159" s="193"/>
      <c r="BR159" s="193"/>
      <c r="BS159" s="193"/>
      <c r="BT159" s="193"/>
      <c r="BU159" s="193"/>
      <c r="BV159" s="193"/>
      <c r="BW159" s="193"/>
      <c r="BX159" s="193"/>
      <c r="BY159" s="193"/>
      <c r="BZ159" s="193"/>
      <c r="CA159" s="193"/>
      <c r="CB159" s="193"/>
      <c r="CC159" s="193"/>
      <c r="CD159" s="193"/>
      <c r="CE159" s="193"/>
      <c r="CF159" s="193"/>
      <c r="CG159" s="193"/>
    </row>
    <row r="160" spans="1:85">
      <c r="A160" s="180"/>
      <c r="B160" s="180"/>
      <c r="C160" s="180"/>
      <c r="D160" s="180"/>
      <c r="E160" s="180"/>
      <c r="F160" s="180"/>
      <c r="G160" s="180"/>
      <c r="BF160" s="193"/>
      <c r="BG160" s="193"/>
      <c r="BH160" s="193"/>
      <c r="BI160" s="193"/>
      <c r="BJ160" s="193"/>
      <c r="BK160" s="193"/>
      <c r="BL160" s="193"/>
      <c r="BM160" s="193"/>
      <c r="BN160" s="193"/>
      <c r="BO160" s="193"/>
      <c r="BP160" s="193"/>
      <c r="BQ160" s="193"/>
      <c r="BR160" s="193"/>
      <c r="BS160" s="193"/>
      <c r="BT160" s="193"/>
      <c r="BU160" s="193"/>
      <c r="BV160" s="193"/>
      <c r="BW160" s="193"/>
      <c r="BX160" s="193"/>
      <c r="BY160" s="193"/>
      <c r="BZ160" s="193"/>
      <c r="CA160" s="193"/>
      <c r="CB160" s="193"/>
      <c r="CC160" s="193"/>
      <c r="CD160" s="193"/>
      <c r="CE160" s="193"/>
      <c r="CF160" s="193"/>
      <c r="CG160" s="193"/>
    </row>
    <row r="161" spans="1:87">
      <c r="A161" s="180"/>
      <c r="B161" s="180"/>
      <c r="C161" s="180"/>
      <c r="D161" s="180"/>
      <c r="E161" s="180"/>
      <c r="F161" s="180"/>
      <c r="G161" s="180"/>
      <c r="BF161" s="193"/>
      <c r="BG161" s="193"/>
      <c r="BH161" s="193"/>
      <c r="BI161" s="193"/>
      <c r="BJ161" s="193"/>
      <c r="BK161" s="193"/>
      <c r="BL161" s="193"/>
      <c r="BM161" s="193"/>
      <c r="BN161" s="193"/>
      <c r="BO161" s="193"/>
      <c r="BP161" s="193"/>
      <c r="BQ161" s="193"/>
      <c r="BR161" s="193"/>
      <c r="BS161" s="193"/>
      <c r="BT161" s="193"/>
      <c r="BU161" s="193"/>
      <c r="BV161" s="193"/>
      <c r="BW161" s="193"/>
      <c r="BX161" s="193"/>
      <c r="BY161" s="193"/>
      <c r="BZ161" s="193"/>
      <c r="CA161" s="193"/>
      <c r="CB161" s="193"/>
      <c r="CC161" s="193"/>
      <c r="CD161" s="193"/>
      <c r="CE161" s="193"/>
      <c r="CF161" s="193"/>
      <c r="CG161" s="193"/>
    </row>
    <row r="162" spans="1:87">
      <c r="A162" s="180"/>
      <c r="B162" s="180"/>
      <c r="C162" s="180"/>
      <c r="D162" s="180"/>
      <c r="E162" s="180"/>
      <c r="F162" s="180"/>
      <c r="G162" s="180"/>
      <c r="AP162" s="193"/>
      <c r="BF162" s="193"/>
      <c r="BG162" s="193"/>
      <c r="BH162" s="193"/>
      <c r="BI162" s="193"/>
      <c r="BJ162" s="193"/>
      <c r="BK162" s="193"/>
      <c r="BL162" s="193"/>
      <c r="BM162" s="193"/>
      <c r="BN162" s="193"/>
      <c r="BO162" s="193"/>
      <c r="BP162" s="193"/>
      <c r="BQ162" s="193"/>
      <c r="BR162" s="193"/>
      <c r="BS162" s="193"/>
      <c r="BT162" s="193"/>
      <c r="BU162" s="193"/>
      <c r="BV162" s="193"/>
      <c r="BW162" s="193"/>
      <c r="BX162" s="193"/>
      <c r="BY162" s="193"/>
      <c r="BZ162" s="193"/>
      <c r="CA162" s="193"/>
      <c r="CB162" s="193"/>
      <c r="CC162" s="193"/>
      <c r="CD162" s="193"/>
      <c r="CE162" s="193"/>
      <c r="CF162" s="193"/>
      <c r="CG162" s="193"/>
    </row>
    <row r="163" spans="1:87">
      <c r="A163" s="180"/>
      <c r="B163" s="180"/>
      <c r="C163" s="180"/>
      <c r="D163" s="180"/>
      <c r="E163" s="180"/>
      <c r="F163" s="180"/>
      <c r="G163" s="180"/>
      <c r="W163" s="361"/>
      <c r="BF163" s="193"/>
      <c r="BG163" s="193"/>
      <c r="BH163" s="193"/>
      <c r="BI163" s="193"/>
      <c r="BJ163" s="193"/>
      <c r="BK163" s="193"/>
      <c r="BL163" s="193"/>
      <c r="BM163" s="193"/>
      <c r="BN163" s="193"/>
      <c r="BO163" s="193"/>
      <c r="BP163" s="193"/>
      <c r="BQ163" s="193"/>
      <c r="BR163" s="193"/>
      <c r="BS163" s="193"/>
      <c r="BT163" s="193"/>
      <c r="BU163" s="193"/>
      <c r="BV163" s="193"/>
      <c r="BW163" s="193"/>
      <c r="BX163" s="193"/>
      <c r="BY163" s="193"/>
      <c r="BZ163" s="193"/>
      <c r="CA163" s="193"/>
      <c r="CB163" s="193"/>
      <c r="CC163" s="193"/>
      <c r="CD163" s="193"/>
      <c r="CE163" s="193"/>
      <c r="CF163" s="193"/>
      <c r="CG163" s="193"/>
    </row>
    <row r="164" spans="1:87">
      <c r="A164" s="180"/>
      <c r="B164" s="180"/>
      <c r="C164" s="180"/>
      <c r="D164" s="180"/>
      <c r="E164" s="180"/>
      <c r="F164" s="180"/>
      <c r="G164" s="180"/>
      <c r="Y164" s="362" t="s">
        <v>327</v>
      </c>
      <c r="BF164" s="193"/>
      <c r="BG164" s="193"/>
      <c r="BH164" s="193"/>
      <c r="BI164" s="193"/>
      <c r="BJ164" s="193"/>
      <c r="BK164" s="193"/>
      <c r="BL164" s="193"/>
      <c r="BM164" s="193"/>
      <c r="BN164" s="193"/>
      <c r="BO164" s="193"/>
      <c r="BP164" s="193"/>
      <c r="BQ164" s="193"/>
      <c r="BR164" s="193"/>
      <c r="BS164" s="193"/>
      <c r="BT164" s="193"/>
      <c r="BU164" s="193"/>
      <c r="BV164" s="193"/>
      <c r="BW164" s="193"/>
      <c r="BX164" s="193"/>
      <c r="BY164" s="193"/>
      <c r="BZ164" s="193"/>
      <c r="CA164" s="193"/>
      <c r="CB164" s="193"/>
      <c r="CC164" s="193"/>
      <c r="CD164" s="193"/>
      <c r="CE164" s="193"/>
      <c r="CF164" s="193"/>
      <c r="CG164" s="193"/>
    </row>
    <row r="165" spans="1:87">
      <c r="A165" s="180"/>
      <c r="B165" s="180"/>
      <c r="C165" s="180"/>
      <c r="D165" s="180"/>
      <c r="E165" s="180"/>
      <c r="F165" s="180"/>
      <c r="G165" s="180"/>
      <c r="BF165" s="193"/>
      <c r="BG165" s="193"/>
      <c r="BH165" s="193"/>
      <c r="BI165" s="193"/>
      <c r="BJ165" s="193"/>
      <c r="BK165" s="193"/>
      <c r="BL165" s="193"/>
      <c r="BM165" s="193"/>
      <c r="BN165" s="193"/>
      <c r="BO165" s="193"/>
      <c r="BP165" s="193"/>
      <c r="BQ165" s="193"/>
      <c r="BR165" s="193"/>
      <c r="BS165" s="193"/>
      <c r="BT165" s="193"/>
      <c r="BU165" s="193"/>
      <c r="BV165" s="193"/>
      <c r="BW165" s="193"/>
      <c r="BX165" s="193"/>
      <c r="BY165" s="193"/>
      <c r="BZ165" s="193"/>
      <c r="CA165" s="193"/>
      <c r="CB165" s="193"/>
      <c r="CC165" s="193"/>
      <c r="CD165" s="193"/>
      <c r="CE165" s="193"/>
      <c r="CF165" s="193"/>
      <c r="CG165" s="193"/>
    </row>
    <row r="166" spans="1:87" ht="16.5">
      <c r="A166" s="180"/>
      <c r="B166" s="180"/>
      <c r="C166" s="180"/>
      <c r="D166" s="180"/>
      <c r="E166" s="180"/>
      <c r="F166" s="180"/>
      <c r="G166" s="180"/>
      <c r="V166" s="181"/>
      <c r="W166" s="363"/>
      <c r="X166" s="181"/>
      <c r="Y166" s="534">
        <f>F7</f>
        <v>0</v>
      </c>
      <c r="Z166" s="534"/>
      <c r="AA166" s="534"/>
      <c r="AB166" s="534"/>
      <c r="AC166" s="534"/>
      <c r="AD166" s="534"/>
      <c r="AE166" s="534"/>
      <c r="AF166" s="534"/>
      <c r="AG166" s="534"/>
      <c r="AH166" s="534"/>
      <c r="AI166" s="534"/>
      <c r="AJ166" s="534"/>
      <c r="AK166" s="534"/>
      <c r="AL166" s="534"/>
      <c r="AM166" s="534"/>
      <c r="AN166" s="534"/>
      <c r="AO166" s="534"/>
      <c r="AP166" s="534"/>
      <c r="AQ166" s="534"/>
      <c r="AR166" s="181"/>
      <c r="AS166" s="181"/>
      <c r="BF166" s="193"/>
      <c r="BG166" s="193"/>
      <c r="BH166" s="193"/>
      <c r="BI166" s="193"/>
      <c r="BJ166" s="193"/>
      <c r="BK166" s="193"/>
      <c r="BL166" s="193"/>
      <c r="BM166" s="193"/>
      <c r="BN166" s="193"/>
      <c r="BO166" s="193"/>
      <c r="BP166" s="193"/>
      <c r="BQ166" s="193"/>
      <c r="BR166" s="193"/>
      <c r="BS166" s="193"/>
      <c r="BT166" s="193"/>
      <c r="BU166" s="193"/>
      <c r="BV166" s="193"/>
      <c r="BW166" s="193"/>
      <c r="BX166" s="193"/>
      <c r="BY166" s="193"/>
      <c r="BZ166" s="193"/>
      <c r="CA166" s="193"/>
      <c r="CB166" s="193"/>
      <c r="CC166" s="193"/>
      <c r="CD166" s="193"/>
      <c r="CE166" s="193"/>
      <c r="CF166" s="193"/>
      <c r="CG166" s="193"/>
    </row>
    <row r="167" spans="1:87" ht="16.5">
      <c r="A167" s="180"/>
      <c r="B167" s="180"/>
      <c r="C167" s="180"/>
      <c r="D167" s="180"/>
      <c r="E167" s="180"/>
      <c r="F167" s="180"/>
      <c r="G167" s="180"/>
      <c r="V167" s="181"/>
      <c r="W167" s="363"/>
      <c r="X167" s="181"/>
      <c r="Y167" s="512" t="e">
        <f>Vorname&amp;" "&amp;Nachname</f>
        <v>#VALUE!</v>
      </c>
      <c r="Z167" s="512"/>
      <c r="AA167" s="512"/>
      <c r="AB167" s="512"/>
      <c r="AC167" s="512"/>
      <c r="AD167" s="512"/>
      <c r="AE167" s="512"/>
      <c r="AF167" s="512"/>
      <c r="AG167" s="512"/>
      <c r="AH167" s="512"/>
      <c r="AI167" s="512"/>
      <c r="AJ167" s="512"/>
      <c r="AK167" s="512"/>
      <c r="AL167" s="512"/>
      <c r="AM167" s="512"/>
      <c r="AN167" s="512"/>
      <c r="AO167" s="512"/>
      <c r="AP167" s="512"/>
      <c r="AQ167" s="512"/>
      <c r="AR167" s="181"/>
      <c r="AS167" s="181"/>
      <c r="BF167" s="193"/>
      <c r="BG167" s="193"/>
      <c r="BH167" s="193"/>
      <c r="BI167" s="193"/>
      <c r="BJ167" s="193"/>
      <c r="BK167" s="193"/>
      <c r="BL167" s="193"/>
      <c r="BM167" s="193"/>
      <c r="BN167" s="193"/>
      <c r="BO167" s="193"/>
      <c r="BP167" s="193"/>
      <c r="BQ167" s="193"/>
      <c r="BR167" s="193"/>
      <c r="BS167" s="193"/>
      <c r="BT167" s="193"/>
      <c r="BU167" s="193"/>
      <c r="BV167" s="193"/>
      <c r="BW167" s="193"/>
      <c r="BX167" s="193"/>
      <c r="BY167" s="193"/>
      <c r="BZ167" s="193"/>
      <c r="CA167" s="193"/>
      <c r="CB167" s="193"/>
      <c r="CC167" s="193"/>
      <c r="CD167" s="193"/>
      <c r="CE167" s="193"/>
      <c r="CF167" s="193"/>
      <c r="CG167" s="193"/>
    </row>
    <row r="168" spans="1:87" ht="16.5">
      <c r="A168" s="180"/>
      <c r="B168" s="180"/>
      <c r="C168" s="180"/>
      <c r="D168" s="180"/>
      <c r="E168" s="180"/>
      <c r="F168" s="180"/>
      <c r="G168" s="180"/>
      <c r="N168" s="176" t="str">
        <f>IF(COUNTA(A12,A16:C18,A22:C27)&gt;0,COUNTA(A12,A16:C18,A22:C27),"")</f>
        <v/>
      </c>
      <c r="P168" s="182"/>
      <c r="Q168" s="182"/>
      <c r="R168" s="182"/>
      <c r="S168" s="182"/>
      <c r="T168" s="182"/>
      <c r="U168" s="182"/>
      <c r="V168" s="182"/>
      <c r="W168" s="182"/>
      <c r="X168" s="182"/>
      <c r="Y168" s="707">
        <f>F8</f>
        <v>0</v>
      </c>
      <c r="Z168" s="707"/>
      <c r="AA168" s="707"/>
      <c r="AB168" s="707"/>
      <c r="AC168" s="707"/>
      <c r="AD168" s="707"/>
      <c r="AE168" s="707"/>
      <c r="AF168" s="707"/>
      <c r="AG168" s="707"/>
      <c r="AH168" s="707"/>
      <c r="AI168" s="707"/>
      <c r="AJ168" s="707"/>
      <c r="AK168" s="707"/>
      <c r="AL168" s="707"/>
      <c r="AM168" s="707"/>
      <c r="AN168" s="707"/>
      <c r="AO168" s="707"/>
      <c r="AP168" s="707"/>
      <c r="AQ168" s="707"/>
      <c r="AR168" s="181"/>
      <c r="AS168" s="181"/>
      <c r="BF168" s="193"/>
      <c r="BG168" s="193"/>
      <c r="BH168" s="193"/>
      <c r="BI168" s="193"/>
      <c r="BJ168" s="193"/>
      <c r="BK168" s="193"/>
      <c r="BL168" s="193"/>
      <c r="BM168" s="193"/>
      <c r="BN168" s="193"/>
      <c r="BO168" s="193"/>
      <c r="BP168" s="193"/>
      <c r="BQ168" s="193"/>
      <c r="BR168" s="193"/>
      <c r="BS168" s="193"/>
      <c r="BT168" s="193"/>
      <c r="BU168" s="193"/>
      <c r="BV168" s="193"/>
      <c r="BW168" s="193"/>
      <c r="BX168" s="193"/>
      <c r="BY168" s="193"/>
      <c r="BZ168" s="193"/>
      <c r="CA168" s="193"/>
      <c r="CB168" s="193"/>
      <c r="CC168" s="193"/>
      <c r="CD168" s="193"/>
      <c r="CE168" s="193"/>
      <c r="CF168" s="193"/>
      <c r="CG168" s="193"/>
    </row>
    <row r="169" spans="1:87" ht="16.5">
      <c r="A169" s="180"/>
      <c r="B169" s="180"/>
      <c r="C169" s="180"/>
      <c r="D169" s="180"/>
      <c r="E169" s="180"/>
      <c r="F169" s="180"/>
      <c r="G169" s="180"/>
      <c r="V169" s="181"/>
      <c r="W169" s="181"/>
      <c r="X169" s="181"/>
      <c r="Y169" s="534">
        <f>F9</f>
        <v>0</v>
      </c>
      <c r="Z169" s="534"/>
      <c r="AA169" s="534"/>
      <c r="AB169" s="534"/>
      <c r="AC169" s="534"/>
      <c r="AD169" s="534"/>
      <c r="AE169" s="534"/>
      <c r="AF169" s="534"/>
      <c r="AG169" s="534"/>
      <c r="AH169" s="534"/>
      <c r="AI169" s="534"/>
      <c r="AJ169" s="534"/>
      <c r="AK169" s="534"/>
      <c r="AL169" s="534"/>
      <c r="AM169" s="534"/>
      <c r="AN169" s="534"/>
      <c r="AO169" s="534"/>
      <c r="AP169" s="534"/>
      <c r="AQ169" s="534"/>
      <c r="AR169" s="181"/>
      <c r="AS169" s="181"/>
      <c r="BF169" s="193"/>
      <c r="BG169" s="193"/>
      <c r="BH169" s="193"/>
      <c r="BI169" s="193"/>
      <c r="BJ169" s="193"/>
      <c r="BK169" s="193"/>
      <c r="BL169" s="193"/>
      <c r="BM169" s="193"/>
      <c r="BN169" s="193"/>
      <c r="BO169" s="193"/>
      <c r="BP169" s="193"/>
      <c r="BQ169" s="193"/>
      <c r="BR169" s="193"/>
      <c r="BS169" s="193"/>
      <c r="BT169" s="193"/>
      <c r="BU169" s="193"/>
      <c r="BV169" s="193"/>
      <c r="BW169" s="193"/>
      <c r="BX169" s="193"/>
      <c r="BY169" s="193"/>
      <c r="BZ169" s="193"/>
      <c r="CA169" s="193"/>
      <c r="CB169" s="193"/>
      <c r="CC169" s="193"/>
      <c r="CD169" s="193"/>
      <c r="CE169" s="193"/>
      <c r="CF169" s="193"/>
      <c r="CG169" s="193"/>
    </row>
    <row r="170" spans="1:87" ht="16.5">
      <c r="A170" s="180"/>
      <c r="B170" s="180"/>
      <c r="C170" s="180"/>
      <c r="D170" s="180"/>
      <c r="E170" s="180"/>
      <c r="F170" s="180"/>
      <c r="G170" s="180"/>
      <c r="V170" s="181"/>
      <c r="W170" s="181"/>
      <c r="X170" s="181"/>
      <c r="Y170" s="514"/>
      <c r="Z170" s="514"/>
      <c r="AA170" s="514"/>
      <c r="AB170" s="514"/>
      <c r="AC170" s="514"/>
      <c r="AD170" s="514"/>
      <c r="AE170" s="514"/>
      <c r="AF170" s="514"/>
      <c r="AG170" s="514"/>
      <c r="AH170" s="514"/>
      <c r="AI170" s="514"/>
      <c r="AJ170" s="514"/>
      <c r="AK170" s="514"/>
      <c r="AL170" s="514"/>
      <c r="AM170" s="514"/>
      <c r="AN170" s="514"/>
      <c r="AO170" s="514"/>
      <c r="AP170" s="514"/>
      <c r="AQ170" s="514"/>
      <c r="AR170" s="181"/>
      <c r="AS170" s="181"/>
      <c r="BF170" s="193"/>
      <c r="BG170" s="193"/>
      <c r="BH170" s="193"/>
      <c r="BI170" s="193"/>
      <c r="BJ170" s="193"/>
      <c r="BK170" s="193"/>
      <c r="BL170" s="193"/>
      <c r="BM170" s="193"/>
      <c r="BN170" s="193"/>
      <c r="BO170" s="193"/>
      <c r="BP170" s="193"/>
      <c r="BQ170" s="193"/>
      <c r="BR170" s="193"/>
      <c r="BS170" s="193"/>
      <c r="BT170" s="193"/>
      <c r="BU170" s="193"/>
      <c r="BV170" s="193"/>
      <c r="BW170" s="193"/>
      <c r="BX170" s="193"/>
      <c r="BY170" s="193"/>
      <c r="BZ170" s="193"/>
      <c r="CA170" s="193"/>
      <c r="CB170" s="193"/>
      <c r="CC170" s="193"/>
      <c r="CD170" s="193"/>
      <c r="CE170" s="193"/>
      <c r="CF170" s="193"/>
      <c r="CG170" s="193"/>
    </row>
    <row r="171" spans="1:87">
      <c r="A171" s="180"/>
      <c r="B171" s="180"/>
      <c r="C171" s="180"/>
      <c r="D171" s="180"/>
      <c r="E171" s="180"/>
      <c r="F171" s="180"/>
      <c r="G171" s="180"/>
      <c r="V171" s="181"/>
      <c r="W171" s="181"/>
      <c r="X171" s="181"/>
      <c r="Y171" s="181"/>
      <c r="Z171" s="181"/>
      <c r="AA171" s="181"/>
      <c r="AB171" s="181"/>
      <c r="AC171" s="181"/>
      <c r="AD171" s="181"/>
      <c r="AE171" s="363"/>
      <c r="AF171" s="181"/>
      <c r="AG171" s="181"/>
      <c r="AH171" s="181"/>
      <c r="AI171" s="181"/>
      <c r="AJ171" s="181"/>
      <c r="AK171" s="181"/>
      <c r="AL171" s="181"/>
      <c r="AM171" s="181"/>
      <c r="AN171" s="181"/>
      <c r="AO171" s="181"/>
      <c r="AP171" s="181"/>
      <c r="AQ171" s="181"/>
      <c r="AR171" s="181"/>
      <c r="AS171" s="181"/>
      <c r="BF171" s="193"/>
      <c r="BG171" s="193"/>
      <c r="BH171" s="193"/>
      <c r="BI171" s="193"/>
      <c r="BJ171" s="193"/>
      <c r="BK171" s="193"/>
      <c r="BL171" s="193"/>
      <c r="BM171" s="193"/>
      <c r="BN171" s="193"/>
      <c r="BO171" s="193"/>
      <c r="BP171" s="193"/>
      <c r="BQ171" s="193"/>
      <c r="BR171" s="193"/>
      <c r="BS171" s="193"/>
      <c r="BT171" s="193"/>
      <c r="BU171" s="193"/>
      <c r="BV171" s="193"/>
      <c r="BW171" s="193"/>
      <c r="BX171" s="193"/>
      <c r="BY171" s="193"/>
      <c r="BZ171" s="193"/>
      <c r="CA171" s="193"/>
      <c r="CB171" s="193"/>
      <c r="CC171" s="193"/>
      <c r="CD171" s="193"/>
      <c r="CE171" s="193"/>
      <c r="CF171" s="193"/>
      <c r="CG171" s="193"/>
    </row>
    <row r="172" spans="1:87">
      <c r="A172" s="180"/>
      <c r="B172" s="180"/>
      <c r="C172" s="180"/>
      <c r="D172" s="180"/>
      <c r="E172" s="180"/>
      <c r="F172" s="180"/>
      <c r="G172" s="180"/>
      <c r="V172" s="181"/>
      <c r="W172" s="181"/>
      <c r="X172" s="181"/>
      <c r="Y172" s="181"/>
      <c r="Z172" s="181"/>
      <c r="AA172" s="181"/>
      <c r="AB172" s="181"/>
      <c r="AC172" s="181"/>
      <c r="AD172" s="181"/>
      <c r="AE172" s="181"/>
      <c r="AF172" s="181"/>
      <c r="AG172" s="181"/>
      <c r="AH172" s="181"/>
      <c r="AI172" s="181"/>
      <c r="AJ172" s="181"/>
      <c r="AK172" s="181"/>
      <c r="AL172" s="181"/>
      <c r="AM172" s="181"/>
      <c r="AN172" s="181"/>
      <c r="AO172" s="181"/>
      <c r="AP172" s="181"/>
      <c r="AQ172" s="181"/>
      <c r="AR172" s="181"/>
      <c r="AS172" s="181"/>
      <c r="AT172" s="516" t="s">
        <v>328</v>
      </c>
      <c r="AU172" s="516"/>
      <c r="AV172" s="516"/>
      <c r="AW172" s="516"/>
      <c r="AX172" s="517">
        <f ca="1">TODAY()</f>
        <v>45673</v>
      </c>
      <c r="AY172" s="517"/>
      <c r="AZ172" s="517"/>
      <c r="BA172" s="517"/>
      <c r="BB172" s="517"/>
      <c r="BF172" s="193"/>
      <c r="BG172" s="193"/>
      <c r="BH172" s="193"/>
      <c r="BI172" s="193"/>
      <c r="BJ172" s="193"/>
      <c r="BK172" s="193"/>
      <c r="BL172" s="193"/>
      <c r="BM172" s="193"/>
      <c r="BN172" s="193"/>
      <c r="BO172" s="193"/>
      <c r="BP172" s="193"/>
      <c r="BQ172" s="193"/>
      <c r="BR172" s="193"/>
      <c r="BS172" s="193"/>
      <c r="BT172" s="193"/>
      <c r="BU172" s="193"/>
      <c r="BV172" s="193"/>
      <c r="BW172" s="193"/>
      <c r="BX172" s="193"/>
      <c r="BY172" s="193"/>
      <c r="BZ172" s="193"/>
      <c r="CA172" s="193"/>
      <c r="CB172" s="193"/>
      <c r="CC172" s="193"/>
      <c r="CD172" s="193"/>
      <c r="CE172" s="193"/>
      <c r="CF172" s="193"/>
      <c r="CG172" s="193"/>
    </row>
    <row r="173" spans="1:87">
      <c r="A173" s="180"/>
      <c r="B173" s="180"/>
      <c r="C173" s="180"/>
      <c r="D173" s="180"/>
      <c r="E173" s="180"/>
      <c r="F173" s="180"/>
      <c r="G173" s="180"/>
      <c r="V173" s="181"/>
      <c r="W173" s="181"/>
      <c r="X173" s="181"/>
      <c r="Y173" s="181"/>
      <c r="Z173" s="181"/>
      <c r="AA173" s="181"/>
      <c r="AB173" s="181"/>
      <c r="AC173" s="181"/>
      <c r="AD173" s="181"/>
      <c r="AE173" s="181"/>
      <c r="AF173" s="181"/>
      <c r="AG173" s="181"/>
      <c r="AH173" s="181"/>
      <c r="AI173" s="181"/>
      <c r="AJ173" s="181"/>
      <c r="AK173" s="181"/>
      <c r="AL173" s="181"/>
      <c r="AM173" s="181"/>
      <c r="AN173" s="181"/>
      <c r="AO173" s="181"/>
      <c r="AP173" s="181"/>
      <c r="AQ173" s="181"/>
      <c r="AR173" s="181"/>
      <c r="AS173" s="181"/>
      <c r="AT173" s="184" t="s">
        <v>69</v>
      </c>
      <c r="AU173" s="699" t="s">
        <v>329</v>
      </c>
      <c r="AV173" s="699"/>
      <c r="AW173" s="699"/>
      <c r="AX173" s="699"/>
      <c r="AY173" s="699"/>
      <c r="AZ173" s="699"/>
      <c r="BA173" s="699"/>
      <c r="BB173" s="699"/>
      <c r="BF173" s="193"/>
      <c r="BG173" s="193"/>
      <c r="BH173" s="193"/>
      <c r="BI173" s="193"/>
      <c r="BJ173" s="193"/>
      <c r="BK173" s="193"/>
      <c r="BL173" s="193"/>
      <c r="BM173" s="193"/>
      <c r="BN173" s="193"/>
      <c r="BO173" s="193"/>
      <c r="BP173" s="193"/>
      <c r="BQ173" s="193"/>
      <c r="BR173" s="193"/>
      <c r="BS173" s="193"/>
      <c r="BT173" s="193"/>
      <c r="BU173" s="193"/>
      <c r="BV173" s="193"/>
      <c r="BW173" s="193"/>
      <c r="BX173" s="193"/>
      <c r="BY173" s="193"/>
      <c r="BZ173" s="193"/>
      <c r="CA173" s="193"/>
      <c r="CB173" s="193"/>
      <c r="CC173" s="193"/>
      <c r="CD173" s="193"/>
      <c r="CE173" s="193"/>
      <c r="CF173" s="193"/>
      <c r="CG173" s="193"/>
    </row>
    <row r="174" spans="1:87">
      <c r="A174" s="180"/>
      <c r="B174" s="180"/>
      <c r="C174" s="180"/>
      <c r="D174" s="180"/>
      <c r="E174" s="180"/>
      <c r="F174" s="180"/>
      <c r="G174" s="180"/>
      <c r="AX174" s="515"/>
      <c r="AY174" s="515"/>
      <c r="AZ174" s="515"/>
      <c r="BF174" s="193"/>
      <c r="BG174" s="193"/>
      <c r="BH174" s="193"/>
      <c r="BI174" s="193"/>
      <c r="BJ174" s="193"/>
      <c r="BK174" s="193"/>
      <c r="BL174" s="193"/>
      <c r="BM174" s="193"/>
      <c r="BN174" s="193"/>
      <c r="BO174" s="193"/>
      <c r="BP174" s="193"/>
      <c r="BQ174" s="193"/>
      <c r="BR174" s="193"/>
      <c r="BS174" s="193"/>
      <c r="BT174" s="193"/>
      <c r="BU174" s="193"/>
      <c r="BV174" s="193"/>
      <c r="BW174" s="193"/>
      <c r="BX174" s="193"/>
      <c r="BY174" s="193"/>
      <c r="BZ174" s="193"/>
      <c r="CA174" s="193"/>
      <c r="CB174" s="193"/>
      <c r="CC174" s="193"/>
      <c r="CD174" s="193"/>
      <c r="CE174" s="193"/>
      <c r="CF174" s="193"/>
      <c r="CG174" s="193"/>
    </row>
    <row r="175" spans="1:87" ht="16.5">
      <c r="A175" s="180"/>
      <c r="B175" s="180"/>
      <c r="C175" s="180"/>
      <c r="D175" s="180"/>
      <c r="E175" s="180"/>
      <c r="F175" s="180"/>
      <c r="G175" s="180"/>
      <c r="V175" s="181"/>
      <c r="W175" s="181"/>
      <c r="X175" s="181"/>
      <c r="Y175" s="364" t="s">
        <v>318</v>
      </c>
      <c r="Z175" s="193"/>
      <c r="AA175" s="193"/>
      <c r="AB175" s="193"/>
      <c r="AC175" s="193"/>
      <c r="AD175" s="193"/>
      <c r="AE175" s="193"/>
      <c r="AF175" s="193"/>
      <c r="AG175" s="193"/>
      <c r="AH175" s="193"/>
      <c r="AI175" s="193"/>
      <c r="AJ175" s="193"/>
      <c r="AK175" s="193"/>
      <c r="AL175" s="193"/>
      <c r="AM175" s="193"/>
      <c r="AN175" s="193"/>
      <c r="AO175" s="193"/>
      <c r="AP175" s="193"/>
      <c r="AQ175" s="193"/>
      <c r="AR175" s="193"/>
      <c r="AS175" s="193"/>
      <c r="AT175" s="193"/>
      <c r="AU175" s="193"/>
      <c r="AV175" s="193"/>
      <c r="AW175" s="193"/>
      <c r="AX175" s="193"/>
      <c r="AY175" s="193"/>
      <c r="AZ175" s="193"/>
      <c r="BA175" s="193"/>
      <c r="BB175" s="193"/>
      <c r="BC175" s="193"/>
      <c r="BD175" s="193"/>
      <c r="BH175" s="193"/>
      <c r="BI175" s="193"/>
      <c r="BJ175" s="193"/>
      <c r="BK175" s="193"/>
      <c r="BL175" s="193"/>
      <c r="BM175" s="193"/>
      <c r="BN175" s="193"/>
      <c r="BO175" s="193"/>
      <c r="BP175" s="193"/>
      <c r="BQ175" s="193"/>
      <c r="BR175" s="193"/>
      <c r="BS175" s="193"/>
      <c r="BT175" s="193"/>
      <c r="BU175" s="193"/>
      <c r="BV175" s="193"/>
      <c r="BW175" s="193"/>
      <c r="BX175" s="193"/>
      <c r="BY175" s="193"/>
      <c r="BZ175" s="193"/>
      <c r="CA175" s="193"/>
      <c r="CB175" s="193"/>
      <c r="CC175" s="193"/>
      <c r="CD175" s="193"/>
      <c r="CE175" s="193"/>
      <c r="CF175" s="193"/>
      <c r="CG175" s="193"/>
      <c r="CH175" s="193"/>
      <c r="CI175" s="193"/>
    </row>
    <row r="176" spans="1:87" ht="9.9499999999999993" customHeight="1">
      <c r="A176" s="180"/>
      <c r="B176" s="180"/>
      <c r="C176" s="180"/>
      <c r="D176" s="180"/>
      <c r="E176" s="180"/>
      <c r="F176" s="180"/>
      <c r="G176" s="180"/>
      <c r="V176" s="181"/>
      <c r="W176" s="181"/>
      <c r="X176" s="181"/>
      <c r="Y176" s="193"/>
      <c r="Z176" s="193"/>
      <c r="AA176" s="193"/>
      <c r="AB176" s="193"/>
      <c r="AC176" s="193"/>
      <c r="AD176" s="193"/>
      <c r="AE176" s="193"/>
      <c r="AF176" s="193"/>
      <c r="AG176" s="193"/>
      <c r="AH176" s="193"/>
      <c r="AI176" s="193"/>
      <c r="AJ176" s="193"/>
      <c r="AK176" s="193"/>
      <c r="AL176" s="193"/>
      <c r="AM176" s="193"/>
      <c r="AN176" s="193"/>
      <c r="AO176" s="193"/>
      <c r="AP176" s="193"/>
      <c r="AQ176" s="193"/>
      <c r="AR176" s="193"/>
      <c r="AS176" s="193"/>
      <c r="AT176" s="193"/>
      <c r="AU176" s="193"/>
      <c r="AV176" s="193"/>
      <c r="AW176" s="193"/>
      <c r="AX176" s="193"/>
      <c r="AY176" s="193"/>
      <c r="AZ176" s="193"/>
      <c r="BA176" s="193"/>
      <c r="BB176" s="193"/>
      <c r="BC176" s="193"/>
      <c r="BD176" s="193"/>
      <c r="BH176" s="193"/>
      <c r="BI176" s="193"/>
      <c r="BJ176" s="193"/>
      <c r="BK176" s="193"/>
      <c r="BL176" s="193"/>
      <c r="BM176" s="193"/>
      <c r="BN176" s="193"/>
      <c r="BO176" s="193"/>
      <c r="BP176" s="193"/>
      <c r="BQ176" s="193"/>
      <c r="BR176" s="193"/>
      <c r="BS176" s="193"/>
      <c r="BT176" s="193"/>
      <c r="BU176" s="193"/>
      <c r="BV176" s="193"/>
      <c r="BW176" s="193"/>
      <c r="BX176" s="193"/>
      <c r="BY176" s="193"/>
      <c r="BZ176" s="193"/>
      <c r="CA176" s="193"/>
      <c r="CB176" s="193"/>
      <c r="CC176" s="193"/>
      <c r="CD176" s="193"/>
      <c r="CE176" s="193"/>
      <c r="CF176" s="193"/>
      <c r="CG176" s="193"/>
      <c r="CH176" s="193"/>
      <c r="CI176" s="193"/>
    </row>
    <row r="177" spans="1:93" ht="14.1" customHeight="1">
      <c r="A177" s="180"/>
      <c r="B177" s="180"/>
      <c r="C177" s="180"/>
      <c r="D177" s="180"/>
      <c r="E177" s="180"/>
      <c r="F177" s="180"/>
      <c r="G177" s="180"/>
      <c r="V177" s="181"/>
      <c r="W177" s="181"/>
      <c r="X177" s="181"/>
      <c r="Y177" s="365" t="s">
        <v>316</v>
      </c>
      <c r="Z177" s="366"/>
      <c r="AA177" s="366"/>
      <c r="AB177" s="366"/>
      <c r="AC177" s="366"/>
      <c r="AD177" s="366"/>
      <c r="AE177" s="367"/>
      <c r="AF177" s="366"/>
      <c r="AG177" s="366"/>
      <c r="AH177" s="366"/>
      <c r="AI177" s="366"/>
      <c r="AJ177" s="366"/>
      <c r="AK177" s="366"/>
      <c r="AL177" s="366"/>
      <c r="AM177" s="366"/>
      <c r="AN177" s="368"/>
      <c r="AO177" s="366"/>
      <c r="AP177" s="366"/>
      <c r="AQ177" s="366"/>
      <c r="AR177" s="366"/>
      <c r="AS177" s="366"/>
      <c r="AT177" s="365" t="s">
        <v>14</v>
      </c>
      <c r="AU177" s="366"/>
      <c r="AV177" s="366"/>
      <c r="AW177" s="366"/>
      <c r="AX177" s="369"/>
      <c r="AY177" s="366"/>
      <c r="AZ177" s="366"/>
      <c r="BA177" s="366"/>
      <c r="BB177" s="366"/>
      <c r="BC177" s="366"/>
      <c r="BD177" s="370"/>
      <c r="BH177" s="193"/>
      <c r="BI177" s="193"/>
      <c r="BJ177" s="193"/>
      <c r="BK177" s="193"/>
      <c r="BL177" s="193"/>
      <c r="BM177" s="193"/>
      <c r="BN177" s="193"/>
      <c r="BO177" s="193"/>
      <c r="BP177" s="193"/>
      <c r="BQ177" s="193"/>
      <c r="BR177" s="193"/>
      <c r="BS177" s="193"/>
      <c r="BT177" s="193"/>
      <c r="BU177" s="193"/>
      <c r="BV177" s="193"/>
      <c r="BW177" s="193"/>
      <c r="BX177" s="193"/>
      <c r="BY177" s="193"/>
      <c r="BZ177" s="193"/>
      <c r="CA177" s="193"/>
      <c r="CB177" s="193"/>
      <c r="CC177" s="193"/>
      <c r="CD177" s="193"/>
      <c r="CE177" s="193"/>
      <c r="CF177" s="193"/>
      <c r="CG177" s="193"/>
      <c r="CH177" s="193"/>
      <c r="CI177" s="193"/>
    </row>
    <row r="178" spans="1:93" ht="14.1" customHeight="1">
      <c r="A178" s="180"/>
      <c r="B178" s="180"/>
      <c r="C178" s="180"/>
      <c r="D178" s="180"/>
      <c r="E178" s="180"/>
      <c r="F178" s="180"/>
      <c r="G178" s="180"/>
      <c r="V178" s="181"/>
      <c r="W178" s="181"/>
      <c r="X178" s="181"/>
      <c r="Y178" s="371" t="s">
        <v>313</v>
      </c>
      <c r="Z178" s="372"/>
      <c r="AA178" s="372"/>
      <c r="AB178" s="372"/>
      <c r="AC178" s="373"/>
      <c r="AE178" s="374">
        <f>A16</f>
        <v>0</v>
      </c>
      <c r="AF178" s="372"/>
      <c r="AG178" s="372"/>
      <c r="AH178" s="372"/>
      <c r="AI178" s="373"/>
      <c r="AJ178" s="372"/>
      <c r="AK178" s="372"/>
      <c r="AL178" s="372"/>
      <c r="AM178" s="375"/>
      <c r="AN178" s="372"/>
      <c r="AO178" s="372"/>
      <c r="AP178" s="372"/>
      <c r="AQ178" s="372"/>
      <c r="AR178" s="372"/>
      <c r="AS178" s="372"/>
      <c r="AT178" s="521" t="str">
        <f>IF($D$16&lt;&gt;"",$D$16,"")</f>
        <v/>
      </c>
      <c r="AU178" s="522"/>
      <c r="AV178" s="522"/>
      <c r="AW178" s="522"/>
      <c r="AX178" s="522"/>
      <c r="AY178" s="522"/>
      <c r="AZ178" s="522"/>
      <c r="BA178" s="522"/>
      <c r="BB178" s="522"/>
      <c r="BC178" s="522"/>
      <c r="BD178" s="523"/>
      <c r="BE178" s="376"/>
      <c r="BF178" s="193"/>
      <c r="BG178" s="193"/>
      <c r="BH178" s="193"/>
      <c r="BI178" s="193"/>
      <c r="BJ178" s="193"/>
      <c r="BK178" s="193"/>
      <c r="BL178" s="193"/>
      <c r="BM178" s="193"/>
      <c r="BN178" s="193"/>
      <c r="BO178" s="193"/>
      <c r="BP178" s="193"/>
      <c r="BQ178" s="193"/>
      <c r="BR178" s="193"/>
      <c r="BS178" s="193"/>
      <c r="BT178" s="193"/>
      <c r="BU178" s="193"/>
      <c r="BV178" s="193"/>
      <c r="BW178" s="193"/>
      <c r="BX178" s="193"/>
      <c r="BY178" s="193"/>
      <c r="BZ178" s="193"/>
      <c r="CA178" s="193"/>
      <c r="CB178" s="193"/>
      <c r="CC178" s="193"/>
    </row>
    <row r="179" spans="1:93" ht="14.1" customHeight="1">
      <c r="A179" s="180"/>
      <c r="B179" s="180"/>
      <c r="C179" s="180"/>
      <c r="D179" s="180"/>
      <c r="E179" s="180"/>
      <c r="F179" s="180"/>
      <c r="G179" s="180"/>
      <c r="V179" s="181"/>
      <c r="W179" s="181"/>
      <c r="X179" s="181"/>
      <c r="Y179" s="365"/>
      <c r="Z179" s="366"/>
      <c r="AA179" s="366"/>
      <c r="AB179" s="366"/>
      <c r="AC179" s="366"/>
      <c r="AD179" s="366"/>
      <c r="AE179" s="367"/>
      <c r="AF179" s="366"/>
      <c r="AG179" s="366"/>
      <c r="AH179" s="366"/>
      <c r="AI179" s="366"/>
      <c r="AJ179" s="366"/>
      <c r="AK179" s="366"/>
      <c r="AL179" s="366"/>
      <c r="AM179" s="366"/>
      <c r="AN179" s="366"/>
      <c r="AO179" s="366"/>
      <c r="AP179" s="366"/>
      <c r="AQ179" s="366"/>
      <c r="AR179" s="366"/>
      <c r="AS179" s="366"/>
      <c r="AT179" s="365"/>
      <c r="AU179" s="366"/>
      <c r="AV179" s="366"/>
      <c r="AW179" s="366"/>
      <c r="AY179" s="366"/>
      <c r="AZ179" s="366"/>
      <c r="BA179" s="366"/>
      <c r="BB179" s="366"/>
      <c r="BC179" s="366"/>
      <c r="BD179" s="370"/>
      <c r="BH179" s="193"/>
      <c r="BI179" s="193"/>
      <c r="BJ179" s="193"/>
      <c r="BK179" s="193"/>
      <c r="BL179" s="193"/>
      <c r="BM179" s="193"/>
      <c r="BN179" s="193"/>
      <c r="BO179" s="193"/>
      <c r="BP179" s="193"/>
      <c r="BQ179" s="193"/>
      <c r="BR179" s="193"/>
      <c r="BS179" s="193"/>
      <c r="BT179" s="193"/>
      <c r="BU179" s="193"/>
      <c r="BV179" s="193"/>
      <c r="BW179" s="193"/>
      <c r="BX179" s="193"/>
      <c r="BY179" s="193"/>
      <c r="BZ179" s="193"/>
      <c r="CA179" s="193"/>
      <c r="CB179" s="193"/>
      <c r="CC179" s="193"/>
      <c r="CD179" s="193"/>
      <c r="CE179" s="193"/>
      <c r="CF179" s="193"/>
      <c r="CG179" s="193"/>
      <c r="CH179" s="193"/>
      <c r="CI179" s="193"/>
    </row>
    <row r="180" spans="1:93" ht="14.1" customHeight="1">
      <c r="A180" s="180"/>
      <c r="B180" s="180"/>
      <c r="C180" s="180"/>
      <c r="D180" s="180"/>
      <c r="E180" s="180"/>
      <c r="F180" s="180"/>
      <c r="G180" s="180"/>
      <c r="V180" s="181"/>
      <c r="W180" s="181"/>
      <c r="X180" s="181"/>
      <c r="Y180" s="371" t="s">
        <v>314</v>
      </c>
      <c r="Z180" s="372"/>
      <c r="AA180" s="372"/>
      <c r="AB180" s="372"/>
      <c r="AC180" s="377"/>
      <c r="AD180" s="372"/>
      <c r="AE180" s="374">
        <f>(A17)</f>
        <v>0</v>
      </c>
      <c r="AF180" s="378"/>
      <c r="AG180" s="372"/>
      <c r="AH180" s="372"/>
      <c r="AI180" s="372"/>
      <c r="AJ180" s="377"/>
      <c r="AK180" s="372"/>
      <c r="AL180" s="372"/>
      <c r="AM180" s="372"/>
      <c r="AN180" s="375"/>
      <c r="AO180" s="372"/>
      <c r="AP180" s="372"/>
      <c r="AQ180" s="372"/>
      <c r="AR180" s="372"/>
      <c r="AS180" s="372"/>
      <c r="AT180" s="521" t="str">
        <f>IF($D$17&lt;&gt;"",$D$17,"")</f>
        <v/>
      </c>
      <c r="AU180" s="522"/>
      <c r="AV180" s="522"/>
      <c r="AW180" s="522"/>
      <c r="AX180" s="522"/>
      <c r="AY180" s="522"/>
      <c r="AZ180" s="522"/>
      <c r="BA180" s="522"/>
      <c r="BB180" s="522"/>
      <c r="BC180" s="522"/>
      <c r="BD180" s="523"/>
      <c r="BH180" s="193"/>
      <c r="BI180" s="193"/>
      <c r="BJ180" s="193"/>
      <c r="BK180" s="193"/>
      <c r="BL180" s="193"/>
      <c r="BM180" s="193"/>
      <c r="BN180" s="193"/>
      <c r="BO180" s="193"/>
      <c r="BP180" s="193"/>
      <c r="BQ180" s="193"/>
      <c r="BR180" s="193"/>
      <c r="BS180" s="193"/>
      <c r="BT180" s="193"/>
      <c r="BU180" s="193"/>
      <c r="BV180" s="193"/>
      <c r="BW180" s="193"/>
      <c r="BX180" s="193"/>
      <c r="BY180" s="193"/>
      <c r="BZ180" s="193"/>
      <c r="CA180" s="193"/>
      <c r="CB180" s="193"/>
      <c r="CC180" s="193"/>
      <c r="CD180" s="193"/>
      <c r="CE180" s="193"/>
      <c r="CF180" s="193"/>
      <c r="CG180" s="193"/>
      <c r="CH180" s="193"/>
      <c r="CI180" s="193"/>
    </row>
    <row r="181" spans="1:93" ht="14.1" customHeight="1">
      <c r="A181" s="180"/>
      <c r="B181" s="180"/>
      <c r="C181" s="180"/>
      <c r="D181" s="180"/>
      <c r="E181" s="180"/>
      <c r="F181" s="180"/>
      <c r="G181" s="180"/>
      <c r="V181" s="181"/>
      <c r="W181" s="181"/>
      <c r="X181" s="181"/>
      <c r="Y181" s="365"/>
      <c r="Z181" s="366"/>
      <c r="AA181" s="366"/>
      <c r="AB181" s="366"/>
      <c r="AC181" s="366"/>
      <c r="AD181" s="366"/>
      <c r="AE181" s="367"/>
      <c r="AF181" s="366"/>
      <c r="AG181" s="366"/>
      <c r="AH181" s="366"/>
      <c r="AI181" s="366"/>
      <c r="AJ181" s="366"/>
      <c r="AK181" s="366"/>
      <c r="AL181" s="366"/>
      <c r="AM181" s="366"/>
      <c r="AN181" s="366"/>
      <c r="AO181" s="366"/>
      <c r="AP181" s="366"/>
      <c r="AQ181" s="366"/>
      <c r="AR181" s="366"/>
      <c r="AS181" s="366"/>
      <c r="AT181" s="365"/>
      <c r="AU181" s="366"/>
      <c r="AV181" s="366"/>
      <c r="AW181" s="366"/>
      <c r="AY181" s="366"/>
      <c r="AZ181" s="366"/>
      <c r="BA181" s="366"/>
      <c r="BB181" s="366"/>
      <c r="BC181" s="366"/>
      <c r="BD181" s="370"/>
      <c r="BH181" s="193"/>
      <c r="BI181" s="193"/>
      <c r="BJ181" s="193"/>
      <c r="BK181" s="193"/>
      <c r="BL181" s="193"/>
      <c r="BM181" s="193"/>
      <c r="BN181" s="193"/>
      <c r="BO181" s="193"/>
      <c r="BP181" s="193"/>
      <c r="BQ181" s="193"/>
      <c r="BR181" s="193"/>
      <c r="BS181" s="193"/>
      <c r="BT181" s="193"/>
      <c r="BU181" s="193"/>
      <c r="BV181" s="193"/>
      <c r="BW181" s="193"/>
      <c r="BX181" s="193"/>
      <c r="BY181" s="193"/>
      <c r="BZ181" s="193"/>
      <c r="CA181" s="193"/>
      <c r="CB181" s="193"/>
      <c r="CC181" s="193"/>
      <c r="CD181" s="193"/>
      <c r="CE181" s="193"/>
      <c r="CF181" s="193"/>
      <c r="CG181" s="193"/>
      <c r="CH181" s="193"/>
      <c r="CI181" s="193"/>
    </row>
    <row r="182" spans="1:93" ht="14.1" customHeight="1">
      <c r="A182" s="180"/>
      <c r="B182" s="180"/>
      <c r="C182" s="180"/>
      <c r="D182" s="180"/>
      <c r="E182" s="180"/>
      <c r="F182" s="180"/>
      <c r="G182" s="180"/>
      <c r="V182" s="181"/>
      <c r="W182" s="181"/>
      <c r="X182" s="181"/>
      <c r="Y182" s="371" t="s">
        <v>315</v>
      </c>
      <c r="Z182" s="372"/>
      <c r="AA182" s="372"/>
      <c r="AB182" s="372"/>
      <c r="AC182" s="373"/>
      <c r="AD182" s="372"/>
      <c r="AE182" s="374">
        <f>(A18)</f>
        <v>0</v>
      </c>
      <c r="AF182" s="372"/>
      <c r="AG182" s="372"/>
      <c r="AH182" s="372"/>
      <c r="AI182" s="372"/>
      <c r="AJ182" s="373"/>
      <c r="AK182" s="372"/>
      <c r="AL182" s="372"/>
      <c r="AM182" s="372"/>
      <c r="AN182" s="378"/>
      <c r="AO182" s="372"/>
      <c r="AP182" s="372"/>
      <c r="AQ182" s="372"/>
      <c r="AR182" s="372"/>
      <c r="AS182" s="372"/>
      <c r="AT182" s="521" t="str">
        <f>IF($D$18&lt;&gt;"",$D$18,"")</f>
        <v/>
      </c>
      <c r="AU182" s="522"/>
      <c r="AV182" s="522"/>
      <c r="AW182" s="522"/>
      <c r="AX182" s="522"/>
      <c r="AY182" s="522"/>
      <c r="AZ182" s="522"/>
      <c r="BA182" s="522"/>
      <c r="BB182" s="522"/>
      <c r="BC182" s="522"/>
      <c r="BD182" s="523"/>
      <c r="BH182" s="193"/>
      <c r="BI182" s="193"/>
      <c r="BJ182" s="193"/>
      <c r="BK182" s="193"/>
      <c r="BL182" s="193"/>
      <c r="BM182" s="193"/>
      <c r="BN182" s="193"/>
      <c r="BO182" s="193"/>
      <c r="BP182" s="193"/>
      <c r="BQ182" s="193"/>
      <c r="BR182" s="193"/>
      <c r="BS182" s="193"/>
      <c r="BT182" s="193"/>
      <c r="BU182" s="193"/>
      <c r="BV182" s="193"/>
      <c r="BW182" s="193"/>
      <c r="BX182" s="193"/>
      <c r="BY182" s="193"/>
      <c r="BZ182" s="193"/>
      <c r="CA182" s="193"/>
      <c r="CB182" s="193"/>
      <c r="CC182" s="193"/>
      <c r="CD182" s="193"/>
      <c r="CE182" s="193"/>
      <c r="CF182" s="193"/>
      <c r="CG182" s="193"/>
      <c r="CH182" s="193"/>
      <c r="CI182" s="193"/>
    </row>
    <row r="183" spans="1:93" ht="5.0999999999999996" customHeight="1">
      <c r="A183" s="180"/>
      <c r="B183" s="180"/>
      <c r="C183" s="180"/>
      <c r="D183" s="180"/>
      <c r="E183" s="180"/>
      <c r="F183" s="180"/>
      <c r="G183" s="180"/>
      <c r="V183" s="181"/>
      <c r="W183" s="193"/>
      <c r="X183" s="193"/>
      <c r="Y183" s="193"/>
      <c r="Z183" s="193"/>
      <c r="AA183" s="193"/>
      <c r="AB183" s="193"/>
      <c r="AC183" s="193"/>
      <c r="AD183" s="193"/>
      <c r="AE183" s="193"/>
      <c r="AF183" s="193"/>
      <c r="AG183" s="193"/>
      <c r="AH183" s="193"/>
      <c r="AI183" s="193"/>
      <c r="AJ183" s="193"/>
      <c r="AK183" s="193"/>
      <c r="AL183" s="193"/>
      <c r="AM183" s="193"/>
      <c r="AN183" s="193"/>
      <c r="AO183" s="193"/>
      <c r="AP183" s="193"/>
      <c r="AQ183" s="193"/>
      <c r="AR183" s="193"/>
      <c r="AS183" s="193"/>
      <c r="AT183" s="193"/>
      <c r="AU183" s="193"/>
      <c r="AV183" s="193"/>
      <c r="AW183" s="193"/>
      <c r="AX183" s="193"/>
      <c r="AY183" s="193"/>
      <c r="AZ183" s="193"/>
      <c r="BA183" s="193"/>
      <c r="BB183" s="193"/>
      <c r="BF183" s="193"/>
      <c r="BG183" s="193"/>
      <c r="BH183" s="193"/>
      <c r="BI183" s="193"/>
      <c r="BJ183" s="193"/>
      <c r="BK183" s="193"/>
      <c r="BL183" s="193"/>
      <c r="BM183" s="193"/>
      <c r="BN183" s="193"/>
      <c r="BO183" s="193"/>
      <c r="BP183" s="193"/>
      <c r="BQ183" s="193"/>
      <c r="BR183" s="193"/>
      <c r="BS183" s="193"/>
      <c r="BT183" s="193"/>
      <c r="BU183" s="193"/>
      <c r="BV183" s="193"/>
      <c r="BW183" s="193"/>
      <c r="BX183" s="193"/>
      <c r="BY183" s="193"/>
      <c r="BZ183" s="193"/>
      <c r="CA183" s="193"/>
      <c r="CB183" s="193"/>
      <c r="CC183" s="193"/>
      <c r="CD183" s="193"/>
      <c r="CE183" s="193"/>
      <c r="CF183" s="193"/>
      <c r="CG183" s="193"/>
      <c r="CH183" s="193"/>
      <c r="CI183" s="193"/>
      <c r="CJ183" s="193"/>
      <c r="CK183" s="193"/>
      <c r="CL183" s="193"/>
      <c r="CM183" s="193"/>
      <c r="CN183" s="193"/>
      <c r="CO183" s="193"/>
    </row>
    <row r="184" spans="1:93" ht="16.5">
      <c r="A184" s="180"/>
      <c r="B184" s="180"/>
      <c r="C184" s="180"/>
      <c r="D184" s="180"/>
      <c r="E184" s="180"/>
      <c r="F184" s="180"/>
      <c r="G184" s="180"/>
      <c r="V184" s="181"/>
      <c r="W184" s="193"/>
      <c r="X184" s="193"/>
      <c r="Y184" s="524" t="s">
        <v>319</v>
      </c>
      <c r="Z184" s="525"/>
      <c r="AA184" s="525"/>
      <c r="AB184" s="525"/>
      <c r="AC184" s="525"/>
      <c r="AD184" s="525"/>
      <c r="AE184" s="525"/>
      <c r="AF184" s="525"/>
      <c r="AG184" s="525"/>
      <c r="AH184" s="525"/>
      <c r="AI184" s="525"/>
      <c r="AJ184" s="525"/>
      <c r="AK184" s="525"/>
      <c r="AL184" s="526"/>
      <c r="AM184" s="365" t="s">
        <v>0</v>
      </c>
      <c r="AN184" s="527" t="str">
        <f>IF($C$5&lt;&gt;"",$C$5,"")</f>
        <v/>
      </c>
      <c r="AO184" s="527"/>
      <c r="AP184" s="527"/>
      <c r="AQ184" s="527"/>
      <c r="AR184" s="527"/>
      <c r="AS184" s="379"/>
      <c r="AT184" s="365" t="s">
        <v>54</v>
      </c>
      <c r="AU184" s="527" t="str">
        <f>IF($F$5&lt;&gt;"",$F$5,"")</f>
        <v/>
      </c>
      <c r="AV184" s="527"/>
      <c r="AW184" s="527"/>
      <c r="AX184" s="527"/>
      <c r="AY184" s="527"/>
      <c r="AZ184" s="370"/>
      <c r="BA184" s="193"/>
      <c r="BB184" s="193"/>
      <c r="BF184" s="193"/>
      <c r="BG184" s="193"/>
      <c r="BH184" s="193"/>
      <c r="BI184" s="193"/>
      <c r="BJ184" s="193"/>
      <c r="BK184" s="193"/>
      <c r="BL184" s="193"/>
      <c r="BM184" s="193"/>
      <c r="BN184" s="193"/>
      <c r="BO184" s="193"/>
      <c r="BP184" s="193"/>
      <c r="BQ184" s="193"/>
      <c r="BR184" s="193"/>
      <c r="BS184" s="193"/>
      <c r="BT184" s="193"/>
      <c r="BU184" s="193"/>
      <c r="BV184" s="193"/>
      <c r="BW184" s="193"/>
      <c r="BX184" s="193"/>
      <c r="BY184" s="193"/>
      <c r="BZ184" s="193"/>
      <c r="CA184" s="193"/>
      <c r="CB184" s="193"/>
      <c r="CC184" s="193"/>
      <c r="CD184" s="193"/>
      <c r="CE184" s="193"/>
      <c r="CF184" s="193"/>
      <c r="CG184" s="193"/>
      <c r="CH184" s="193"/>
      <c r="CI184" s="193"/>
      <c r="CJ184" s="193"/>
      <c r="CK184" s="193"/>
      <c r="CL184" s="193"/>
      <c r="CM184" s="193"/>
      <c r="CN184" s="193"/>
      <c r="CO184" s="193"/>
    </row>
    <row r="185" spans="1:93" ht="16.5">
      <c r="A185" s="180"/>
      <c r="B185" s="180"/>
      <c r="C185" s="180"/>
      <c r="D185" s="180"/>
      <c r="E185" s="180"/>
      <c r="F185" s="180"/>
      <c r="G185" s="180"/>
      <c r="V185" s="181"/>
      <c r="W185" s="193"/>
      <c r="X185" s="193"/>
      <c r="Y185" s="524" t="s">
        <v>345</v>
      </c>
      <c r="Z185" s="525"/>
      <c r="AA185" s="525"/>
      <c r="AB185" s="525"/>
      <c r="AC185" s="525"/>
      <c r="AD185" s="525"/>
      <c r="AE185" s="525"/>
      <c r="AF185" s="525"/>
      <c r="AG185" s="525"/>
      <c r="AH185" s="525"/>
      <c r="AI185" s="525"/>
      <c r="AJ185" s="525"/>
      <c r="AK185" s="525"/>
      <c r="AL185" s="526"/>
      <c r="AM185" s="701"/>
      <c r="AN185" s="702"/>
      <c r="AO185" s="702"/>
      <c r="AP185" s="702"/>
      <c r="AQ185" s="702"/>
      <c r="AR185" s="702"/>
      <c r="AS185" s="702"/>
      <c r="AT185" s="702"/>
      <c r="AU185" s="702"/>
      <c r="AV185" s="702"/>
      <c r="AW185" s="702"/>
      <c r="AX185" s="702"/>
      <c r="AY185" s="702"/>
      <c r="AZ185" s="702"/>
      <c r="BA185" s="702"/>
      <c r="BB185" s="702"/>
      <c r="BC185" s="702"/>
      <c r="BD185" s="703"/>
      <c r="BF185" s="193"/>
      <c r="BG185" s="193"/>
      <c r="BH185" s="193"/>
      <c r="BI185" s="193"/>
      <c r="BJ185" s="193"/>
      <c r="BK185" s="193"/>
      <c r="BL185" s="193"/>
      <c r="BM185" s="193"/>
      <c r="BN185" s="193"/>
      <c r="BO185" s="193"/>
      <c r="BP185" s="193"/>
      <c r="BQ185" s="193"/>
      <c r="BR185" s="193"/>
      <c r="BS185" s="193"/>
      <c r="BT185" s="193"/>
      <c r="BU185" s="193"/>
      <c r="BV185" s="193"/>
      <c r="BW185" s="193"/>
      <c r="BX185" s="193"/>
      <c r="BY185" s="193"/>
      <c r="BZ185" s="193"/>
      <c r="CA185" s="193"/>
      <c r="CB185" s="193"/>
      <c r="CC185" s="193"/>
      <c r="CD185" s="193"/>
      <c r="CE185" s="193"/>
      <c r="CF185" s="193"/>
      <c r="CG185" s="193"/>
      <c r="CH185" s="193"/>
      <c r="CI185" s="193"/>
      <c r="CJ185" s="193"/>
      <c r="CK185" s="193"/>
      <c r="CL185" s="193"/>
      <c r="CM185" s="193"/>
      <c r="CN185" s="193"/>
      <c r="CO185" s="193"/>
    </row>
    <row r="186" spans="1:93">
      <c r="A186" s="180"/>
      <c r="B186" s="180"/>
      <c r="C186" s="180"/>
      <c r="D186" s="180"/>
      <c r="E186" s="180"/>
      <c r="F186" s="180"/>
      <c r="G186" s="180"/>
      <c r="P186" s="179"/>
      <c r="Q186" s="179"/>
      <c r="V186" s="183"/>
      <c r="W186" s="181"/>
      <c r="X186" s="181"/>
      <c r="Y186" s="181"/>
      <c r="Z186" s="181"/>
      <c r="AA186" s="181"/>
      <c r="AB186" s="181"/>
      <c r="AC186" s="181"/>
      <c r="AD186" s="181"/>
      <c r="AE186" s="181"/>
      <c r="AF186" s="181"/>
      <c r="AG186" s="183"/>
      <c r="AH186" s="183"/>
      <c r="AI186" s="183"/>
      <c r="AJ186" s="183"/>
      <c r="AK186" s="183"/>
      <c r="AL186" s="183"/>
      <c r="AM186" s="183"/>
      <c r="AN186" s="183"/>
      <c r="AO186" s="183"/>
      <c r="AP186" s="183"/>
      <c r="AQ186" s="183"/>
      <c r="AR186" s="183"/>
      <c r="AS186" s="183"/>
      <c r="AT186" s="183"/>
      <c r="AU186" s="183"/>
      <c r="AV186" s="183"/>
      <c r="AW186" s="183"/>
      <c r="AX186" s="183"/>
      <c r="AY186" s="183"/>
      <c r="AZ186" s="380"/>
      <c r="BF186" s="193"/>
      <c r="BG186" s="193"/>
      <c r="BH186" s="193"/>
      <c r="BI186" s="193"/>
      <c r="BJ186" s="193"/>
      <c r="BK186" s="193"/>
      <c r="BL186" s="193"/>
      <c r="BM186" s="193"/>
      <c r="BN186" s="193"/>
      <c r="BO186" s="193"/>
      <c r="BP186" s="193"/>
      <c r="BQ186" s="193"/>
      <c r="BR186" s="193"/>
      <c r="BS186" s="193"/>
      <c r="BT186" s="193"/>
      <c r="BU186" s="193"/>
      <c r="BV186" s="193"/>
      <c r="BW186" s="193"/>
      <c r="BX186" s="193"/>
      <c r="BY186" s="193"/>
      <c r="BZ186" s="193"/>
      <c r="CA186" s="193"/>
      <c r="CB186" s="193"/>
      <c r="CC186" s="193"/>
      <c r="CD186" s="193"/>
      <c r="CE186" s="193"/>
      <c r="CF186" s="193"/>
      <c r="CG186" s="193"/>
      <c r="CH186" s="193"/>
      <c r="CI186" s="193"/>
      <c r="CJ186" s="193"/>
      <c r="CK186" s="193"/>
      <c r="CL186" s="193"/>
      <c r="CM186" s="193"/>
      <c r="CN186" s="193"/>
      <c r="CO186" s="193"/>
    </row>
    <row r="187" spans="1:93" ht="16.5">
      <c r="A187" s="180"/>
      <c r="B187" s="180"/>
      <c r="C187" s="180"/>
      <c r="D187" s="180"/>
      <c r="E187" s="180"/>
      <c r="F187" s="180"/>
      <c r="G187" s="180"/>
      <c r="P187" s="184"/>
      <c r="Q187" s="184"/>
      <c r="V187" s="181"/>
      <c r="W187" s="181"/>
      <c r="X187" s="181"/>
      <c r="Y187" s="381" t="e">
        <f>IF(Anrede="Frau","Sehr geehrte Frau "&amp;Nachname&amp;",","Sehr geehrter Herr "&amp;Nachname&amp;",")</f>
        <v>#VALUE!</v>
      </c>
      <c r="Z187" s="381"/>
      <c r="AA187" s="382"/>
      <c r="AB187" s="382"/>
      <c r="AC187" s="382"/>
      <c r="AD187" s="382"/>
      <c r="AE187" s="382"/>
      <c r="AF187" s="383"/>
      <c r="AG187" s="384"/>
      <c r="AH187" s="384"/>
      <c r="AI187" s="385"/>
      <c r="AJ187" s="382"/>
      <c r="AK187" s="382"/>
      <c r="AL187" s="382"/>
      <c r="AM187" s="382"/>
      <c r="AN187" s="382"/>
      <c r="AO187" s="382"/>
      <c r="AP187" s="382"/>
      <c r="AQ187" s="382"/>
      <c r="AR187" s="382"/>
      <c r="AS187" s="382"/>
      <c r="AT187" s="382"/>
      <c r="AU187" s="382"/>
      <c r="AV187" s="382"/>
      <c r="AW187" s="382"/>
      <c r="AX187" s="382"/>
      <c r="AY187" s="382"/>
      <c r="AZ187" s="382"/>
      <c r="BA187" s="382"/>
      <c r="BB187" s="382"/>
      <c r="BC187" s="382"/>
      <c r="BD187" s="386"/>
      <c r="BE187" s="386"/>
      <c r="BF187" s="386"/>
      <c r="BG187" s="386"/>
      <c r="BH187" s="181"/>
      <c r="BI187" s="181"/>
      <c r="BJ187" s="181"/>
      <c r="BQ187" s="193"/>
      <c r="BR187" s="193"/>
      <c r="BS187" s="193"/>
      <c r="BT187" s="193"/>
      <c r="BU187" s="193"/>
      <c r="BV187" s="193"/>
    </row>
    <row r="188" spans="1:93">
      <c r="A188" s="180"/>
      <c r="B188" s="180"/>
      <c r="C188" s="180"/>
      <c r="D188" s="180"/>
      <c r="E188" s="180"/>
      <c r="F188" s="180"/>
      <c r="G188" s="180"/>
      <c r="V188" s="181"/>
      <c r="W188" s="181"/>
      <c r="X188" s="181"/>
      <c r="Y188" s="181"/>
      <c r="Z188" s="181"/>
      <c r="AA188" s="181"/>
      <c r="AB188" s="181"/>
      <c r="AC188" s="181"/>
      <c r="AD188" s="181"/>
      <c r="AE188" s="181"/>
      <c r="AF188" s="181"/>
      <c r="AG188" s="181"/>
      <c r="AH188" s="181"/>
      <c r="AI188" s="181"/>
      <c r="AJ188" s="181"/>
      <c r="AK188" s="181"/>
      <c r="AL188" s="181"/>
      <c r="AM188" s="181"/>
      <c r="AN188" s="181"/>
      <c r="AO188" s="181"/>
      <c r="AP188" s="181"/>
      <c r="AQ188" s="181"/>
      <c r="AR188" s="181"/>
      <c r="AS188" s="181"/>
      <c r="AT188" s="181"/>
      <c r="AU188" s="181"/>
      <c r="AV188" s="181"/>
      <c r="AW188" s="181"/>
      <c r="AX188" s="181"/>
      <c r="AY188" s="181"/>
      <c r="BF188" s="193"/>
      <c r="BG188" s="193"/>
      <c r="BH188" s="193"/>
      <c r="BI188" s="193"/>
    </row>
    <row r="189" spans="1:93">
      <c r="A189" s="180"/>
      <c r="B189" s="180"/>
      <c r="C189" s="180"/>
      <c r="D189" s="180"/>
      <c r="E189" s="180"/>
      <c r="F189" s="180"/>
      <c r="G189" s="180"/>
      <c r="V189" s="181"/>
      <c r="W189" s="181"/>
      <c r="X189" s="181"/>
      <c r="Y189" s="181"/>
      <c r="Z189" s="181"/>
      <c r="AA189" s="181"/>
      <c r="AB189" s="181"/>
      <c r="AC189" s="181"/>
      <c r="AD189" s="181"/>
      <c r="AE189" s="181"/>
      <c r="AF189" s="181"/>
      <c r="AG189" s="181"/>
      <c r="AH189" s="181"/>
      <c r="AI189" s="181"/>
      <c r="AJ189" s="181"/>
      <c r="AK189" s="181"/>
      <c r="AL189" s="181"/>
      <c r="AM189" s="181"/>
      <c r="AN189" s="181"/>
      <c r="AO189" s="181"/>
      <c r="AP189" s="181"/>
      <c r="AQ189" s="181"/>
      <c r="AR189" s="181"/>
      <c r="AS189" s="181"/>
      <c r="AT189" s="181"/>
      <c r="AU189" s="181"/>
      <c r="AV189" s="181"/>
      <c r="AW189" s="181"/>
      <c r="AX189" s="181"/>
      <c r="AY189" s="181"/>
      <c r="BF189" s="193"/>
      <c r="BG189" s="193"/>
      <c r="BH189" s="193"/>
      <c r="BI189" s="193"/>
    </row>
    <row r="190" spans="1:93">
      <c r="A190" s="180"/>
      <c r="B190" s="180"/>
      <c r="C190" s="180"/>
      <c r="D190" s="180"/>
      <c r="E190" s="180"/>
      <c r="F190" s="180"/>
      <c r="G190" s="180"/>
      <c r="V190" s="181"/>
      <c r="W190" s="181"/>
      <c r="X190" s="181"/>
      <c r="Y190" s="181"/>
      <c r="Z190" s="181"/>
      <c r="AA190" s="181"/>
      <c r="AB190" s="181"/>
      <c r="AC190" s="181"/>
      <c r="AD190" s="181"/>
      <c r="AE190" s="181"/>
      <c r="AF190" s="181"/>
      <c r="AG190" s="181"/>
      <c r="AH190" s="387"/>
      <c r="AI190" s="181"/>
      <c r="AJ190" s="181"/>
      <c r="AK190" s="181"/>
      <c r="AL190" s="181"/>
      <c r="AM190" s="181"/>
      <c r="AN190" s="181"/>
      <c r="AO190" s="181"/>
      <c r="AP190" s="181"/>
      <c r="AQ190" s="181"/>
      <c r="AR190" s="181"/>
      <c r="AS190" s="181"/>
      <c r="AT190" s="181"/>
      <c r="AU190" s="181"/>
      <c r="AV190" s="181"/>
      <c r="AW190" s="181"/>
      <c r="AX190" s="181"/>
      <c r="AY190" s="181"/>
      <c r="BF190" s="193"/>
      <c r="BG190" s="193"/>
      <c r="BH190" s="193"/>
      <c r="BI190" s="193"/>
    </row>
    <row r="191" spans="1:93">
      <c r="A191" s="180"/>
      <c r="B191" s="180"/>
      <c r="C191" s="180"/>
      <c r="D191" s="180"/>
      <c r="E191" s="180"/>
      <c r="F191" s="180"/>
      <c r="G191" s="180"/>
      <c r="V191" s="181"/>
      <c r="W191" s="181"/>
      <c r="X191" s="181"/>
      <c r="Y191" s="181"/>
      <c r="Z191" s="181"/>
      <c r="AA191" s="181"/>
      <c r="AB191" s="181"/>
      <c r="AC191" s="181"/>
      <c r="AD191" s="181"/>
      <c r="AE191" s="181"/>
      <c r="AF191" s="181"/>
      <c r="AG191" s="181"/>
      <c r="AH191" s="181"/>
      <c r="AI191" s="181"/>
      <c r="AJ191" s="181"/>
      <c r="AK191" s="181"/>
      <c r="AL191" s="181"/>
      <c r="AM191" s="181"/>
      <c r="AN191" s="181"/>
      <c r="AO191" s="181"/>
      <c r="AP191" s="181"/>
      <c r="AQ191" s="181"/>
      <c r="AR191" s="181"/>
      <c r="AS191" s="181"/>
      <c r="AT191" s="181"/>
      <c r="AU191" s="181"/>
      <c r="AV191" s="181"/>
      <c r="AW191" s="181"/>
      <c r="AX191" s="181"/>
      <c r="AY191" s="181"/>
      <c r="BF191" s="193"/>
      <c r="BG191" s="193"/>
      <c r="BH191" s="193"/>
      <c r="BI191" s="193"/>
    </row>
    <row r="192" spans="1:93">
      <c r="A192" s="180"/>
      <c r="B192" s="180"/>
      <c r="C192" s="180"/>
      <c r="D192" s="180"/>
      <c r="E192" s="180"/>
      <c r="F192" s="180"/>
      <c r="G192" s="180"/>
      <c r="V192" s="181"/>
      <c r="W192" s="181"/>
      <c r="X192" s="181"/>
      <c r="Y192" s="181"/>
      <c r="Z192" s="181"/>
      <c r="AA192" s="181"/>
      <c r="AB192" s="181"/>
      <c r="AC192" s="181"/>
      <c r="AD192" s="181"/>
      <c r="AE192" s="181"/>
      <c r="AF192" s="181"/>
      <c r="AG192" s="181"/>
      <c r="AH192" s="181"/>
      <c r="AI192" s="181"/>
      <c r="AJ192" s="181"/>
      <c r="AK192" s="181"/>
      <c r="AL192" s="181"/>
      <c r="AM192" s="181"/>
      <c r="AN192" s="181"/>
      <c r="AO192" s="181"/>
      <c r="AP192" s="181"/>
      <c r="AQ192" s="181"/>
      <c r="AR192" s="181"/>
      <c r="AS192" s="181"/>
      <c r="AT192" s="181"/>
      <c r="AU192" s="181"/>
      <c r="AV192" s="181"/>
      <c r="AW192" s="181"/>
      <c r="AX192" s="181"/>
      <c r="AY192" s="181"/>
      <c r="BF192" s="193"/>
      <c r="BG192" s="193"/>
      <c r="BH192" s="193"/>
      <c r="BI192" s="193"/>
    </row>
    <row r="193" spans="1:85">
      <c r="A193" s="180"/>
      <c r="B193" s="180"/>
      <c r="C193" s="180"/>
      <c r="D193" s="180"/>
      <c r="E193" s="180"/>
      <c r="F193" s="180"/>
      <c r="G193" s="180"/>
      <c r="V193" s="181"/>
      <c r="W193" s="181"/>
      <c r="X193" s="181"/>
      <c r="Y193" s="181"/>
      <c r="Z193" s="181"/>
      <c r="AA193" s="181"/>
      <c r="AB193" s="181"/>
      <c r="AC193" s="181"/>
      <c r="AD193" s="181"/>
      <c r="AE193" s="181"/>
      <c r="AF193" s="181"/>
      <c r="AG193" s="181"/>
      <c r="AH193" s="181"/>
      <c r="AI193" s="181"/>
      <c r="AJ193" s="181"/>
      <c r="AK193" s="181"/>
      <c r="AL193" s="181"/>
      <c r="AM193" s="181"/>
      <c r="AN193" s="181"/>
      <c r="AO193" s="181"/>
      <c r="AP193" s="181"/>
      <c r="AQ193" s="181"/>
      <c r="AR193" s="181"/>
      <c r="AS193" s="181"/>
      <c r="AT193" s="181"/>
      <c r="AU193" s="181"/>
      <c r="AV193" s="181"/>
      <c r="AW193" s="181"/>
      <c r="AX193" s="181"/>
      <c r="AY193" s="181"/>
      <c r="BF193" s="193"/>
      <c r="BG193" s="193"/>
      <c r="BH193" s="193"/>
      <c r="BI193" s="193"/>
    </row>
    <row r="194" spans="1:85">
      <c r="A194" s="180"/>
      <c r="B194" s="180"/>
      <c r="C194" s="180"/>
      <c r="D194" s="180"/>
      <c r="E194" s="180"/>
      <c r="F194" s="180"/>
      <c r="G194" s="180"/>
      <c r="V194" s="181"/>
      <c r="W194" s="181"/>
      <c r="X194" s="181"/>
      <c r="Y194" s="181"/>
      <c r="Z194" s="181"/>
      <c r="AA194" s="181"/>
      <c r="AB194" s="181"/>
      <c r="AC194" s="181"/>
      <c r="AD194" s="181"/>
      <c r="AE194" s="181"/>
      <c r="AF194" s="181"/>
      <c r="AG194" s="181"/>
      <c r="AH194" s="181"/>
      <c r="AI194" s="181"/>
      <c r="AJ194" s="181"/>
      <c r="AK194" s="181"/>
      <c r="AL194" s="181"/>
      <c r="AM194" s="181"/>
      <c r="AN194" s="181"/>
      <c r="AO194" s="181"/>
      <c r="AP194" s="181"/>
      <c r="AQ194" s="181"/>
      <c r="AR194" s="181"/>
      <c r="AS194" s="181"/>
      <c r="AT194" s="181"/>
      <c r="AU194" s="181"/>
      <c r="AV194" s="181"/>
      <c r="AW194" s="181"/>
      <c r="AX194" s="181"/>
      <c r="AY194" s="181"/>
      <c r="BF194" s="193"/>
      <c r="BG194" s="193"/>
      <c r="BH194" s="193"/>
      <c r="BI194" s="193"/>
    </row>
    <row r="195" spans="1:85">
      <c r="A195" s="180"/>
      <c r="B195" s="180"/>
      <c r="C195" s="180"/>
      <c r="D195" s="180"/>
      <c r="E195" s="180"/>
      <c r="F195" s="180"/>
      <c r="G195" s="180"/>
      <c r="V195" s="181"/>
      <c r="W195" s="181"/>
      <c r="X195" s="181"/>
      <c r="Y195" s="181"/>
      <c r="Z195" s="181"/>
      <c r="AA195" s="181"/>
      <c r="AB195" s="181"/>
      <c r="AC195" s="181"/>
      <c r="AD195" s="181"/>
      <c r="AE195" s="181"/>
      <c r="AF195" s="181"/>
      <c r="AG195" s="181"/>
      <c r="AH195" s="181"/>
      <c r="AI195" s="181"/>
      <c r="AJ195" s="181"/>
      <c r="AK195" s="181"/>
      <c r="AL195" s="181"/>
      <c r="AM195" s="181"/>
      <c r="AN195" s="181"/>
      <c r="AO195" s="181"/>
      <c r="AP195" s="181"/>
      <c r="AQ195" s="181"/>
      <c r="AR195" s="181"/>
      <c r="AS195" s="181"/>
      <c r="AT195" s="181"/>
      <c r="AU195" s="181"/>
      <c r="AV195" s="181"/>
      <c r="AW195" s="181"/>
      <c r="AX195" s="181"/>
      <c r="AY195" s="181"/>
      <c r="BF195" s="193"/>
      <c r="BG195" s="193"/>
      <c r="BH195" s="193"/>
      <c r="BI195" s="193"/>
    </row>
    <row r="196" spans="1:85">
      <c r="A196" s="180"/>
      <c r="B196" s="180"/>
      <c r="C196" s="180"/>
      <c r="D196" s="180"/>
      <c r="E196" s="180"/>
      <c r="F196" s="180"/>
      <c r="G196" s="180"/>
      <c r="V196" s="181"/>
      <c r="W196" s="181"/>
      <c r="X196" s="181"/>
      <c r="Y196" s="181"/>
      <c r="Z196" s="181"/>
      <c r="AA196" s="181"/>
      <c r="AB196" s="181"/>
      <c r="AC196" s="181"/>
      <c r="AD196" s="181"/>
      <c r="AE196" s="181"/>
      <c r="AF196" s="181"/>
      <c r="AG196" s="181"/>
      <c r="AH196" s="181"/>
      <c r="AI196" s="181"/>
      <c r="AJ196" s="181"/>
      <c r="AK196" s="181"/>
      <c r="AL196" s="181"/>
      <c r="AM196" s="181"/>
      <c r="AN196" s="181"/>
      <c r="AO196" s="181"/>
      <c r="AP196" s="181"/>
      <c r="AQ196" s="181"/>
      <c r="AR196" s="181"/>
      <c r="AS196" s="181"/>
      <c r="AT196" s="181"/>
      <c r="AU196" s="181"/>
      <c r="AV196" s="181"/>
      <c r="AW196" s="181"/>
      <c r="AX196" s="181"/>
      <c r="AY196" s="181"/>
      <c r="BF196" s="193"/>
      <c r="BG196" s="193"/>
      <c r="BH196" s="193"/>
      <c r="BI196" s="193"/>
    </row>
    <row r="197" spans="1:85">
      <c r="A197" s="180"/>
      <c r="B197" s="180"/>
      <c r="C197" s="180"/>
      <c r="D197" s="180"/>
      <c r="E197" s="180"/>
      <c r="F197" s="180"/>
      <c r="G197" s="180"/>
      <c r="V197" s="181"/>
      <c r="W197" s="181"/>
      <c r="X197" s="181"/>
      <c r="Y197" s="181"/>
      <c r="Z197" s="181"/>
      <c r="AA197" s="181"/>
      <c r="AB197" s="181"/>
      <c r="AC197" s="181"/>
      <c r="AD197" s="181"/>
      <c r="AE197" s="181"/>
      <c r="AF197" s="181"/>
      <c r="AG197" s="181"/>
      <c r="AH197" s="181"/>
      <c r="AI197" s="181"/>
      <c r="AJ197" s="181"/>
      <c r="AK197" s="181"/>
      <c r="AL197" s="181"/>
      <c r="AM197" s="181"/>
      <c r="AN197" s="181"/>
      <c r="AO197" s="181"/>
      <c r="AP197" s="181"/>
      <c r="AQ197" s="181"/>
      <c r="AR197" s="181"/>
      <c r="AS197" s="181"/>
      <c r="AT197" s="181"/>
      <c r="AU197" s="181"/>
      <c r="AV197" s="181"/>
      <c r="AW197" s="181"/>
      <c r="AX197" s="181"/>
      <c r="AY197" s="181"/>
      <c r="BF197" s="193"/>
      <c r="BG197" s="193"/>
      <c r="BH197" s="193"/>
      <c r="BI197" s="193"/>
    </row>
    <row r="198" spans="1:85">
      <c r="A198" s="180"/>
      <c r="B198" s="180"/>
      <c r="C198" s="180"/>
      <c r="D198" s="180"/>
      <c r="E198" s="180"/>
      <c r="F198" s="180"/>
      <c r="G198" s="180"/>
      <c r="V198" s="181"/>
      <c r="W198" s="181"/>
      <c r="X198" s="181"/>
      <c r="Y198" s="181"/>
      <c r="Z198" s="181"/>
      <c r="AA198" s="181"/>
      <c r="AB198" s="181"/>
      <c r="AC198" s="181"/>
      <c r="AD198" s="181"/>
      <c r="AE198" s="181"/>
      <c r="AF198" s="181"/>
      <c r="AG198" s="181"/>
      <c r="AH198" s="181"/>
      <c r="AI198" s="181"/>
      <c r="AJ198" s="181"/>
      <c r="AK198" s="181"/>
      <c r="AL198" s="181"/>
      <c r="AM198" s="181"/>
      <c r="AN198" s="181"/>
      <c r="AO198" s="181"/>
      <c r="AP198" s="181"/>
      <c r="AQ198" s="181"/>
      <c r="AR198" s="181"/>
      <c r="AS198" s="181"/>
      <c r="AT198" s="181"/>
      <c r="AU198" s="181"/>
      <c r="AV198" s="181"/>
      <c r="AW198" s="181"/>
      <c r="AX198" s="181"/>
      <c r="AY198" s="181"/>
      <c r="BF198" s="193"/>
      <c r="BG198" s="193"/>
      <c r="BH198" s="193"/>
      <c r="BI198" s="193"/>
    </row>
    <row r="199" spans="1:85">
      <c r="A199" s="180"/>
      <c r="B199" s="180"/>
      <c r="C199" s="180"/>
      <c r="D199" s="180"/>
      <c r="E199" s="180"/>
      <c r="F199" s="180"/>
      <c r="G199" s="180"/>
      <c r="V199" s="181"/>
      <c r="W199" s="181"/>
      <c r="X199" s="181"/>
      <c r="Y199" s="181"/>
      <c r="Z199" s="181"/>
      <c r="AA199" s="181"/>
      <c r="AB199" s="181"/>
      <c r="AC199" s="181"/>
      <c r="AD199" s="181"/>
      <c r="AE199" s="181"/>
      <c r="AF199" s="181"/>
      <c r="AG199" s="181"/>
      <c r="AH199" s="181"/>
      <c r="AI199" s="181"/>
      <c r="AJ199" s="181"/>
      <c r="AK199" s="181"/>
      <c r="AL199" s="181"/>
      <c r="AM199" s="181"/>
      <c r="AN199" s="181"/>
      <c r="AO199" s="181"/>
      <c r="AP199" s="181"/>
      <c r="AQ199" s="181"/>
      <c r="AR199" s="181"/>
      <c r="AS199" s="181"/>
      <c r="AT199" s="181"/>
      <c r="AU199" s="181"/>
      <c r="AV199" s="181"/>
      <c r="AW199" s="181"/>
      <c r="AX199" s="181"/>
      <c r="AY199" s="181"/>
      <c r="BF199" s="193"/>
      <c r="BG199" s="193"/>
      <c r="BH199" s="193"/>
      <c r="BI199" s="193"/>
    </row>
    <row r="200" spans="1:85">
      <c r="A200" s="180"/>
      <c r="B200" s="180"/>
      <c r="C200" s="180"/>
      <c r="D200" s="180"/>
      <c r="E200" s="180"/>
      <c r="F200" s="180"/>
      <c r="G200" s="180"/>
      <c r="V200" s="181"/>
      <c r="W200" s="181"/>
      <c r="X200" s="181"/>
      <c r="Y200" s="181"/>
      <c r="Z200" s="181"/>
      <c r="AA200" s="181"/>
      <c r="AB200" s="181"/>
      <c r="AC200" s="181"/>
      <c r="AD200" s="181"/>
      <c r="AE200" s="181"/>
      <c r="AF200" s="181"/>
      <c r="AG200" s="181"/>
      <c r="AH200" s="181"/>
      <c r="AI200" s="181"/>
      <c r="AJ200" s="181"/>
      <c r="AK200" s="181"/>
      <c r="AL200" s="181"/>
      <c r="AM200" s="181"/>
      <c r="AN200" s="181"/>
      <c r="AO200" s="181"/>
      <c r="AP200" s="181"/>
      <c r="AQ200" s="181"/>
      <c r="AR200" s="181"/>
      <c r="AS200" s="181"/>
      <c r="AT200" s="181"/>
      <c r="AU200" s="181"/>
      <c r="AV200" s="181"/>
      <c r="AW200" s="181"/>
      <c r="AX200" s="181"/>
      <c r="AY200" s="181"/>
      <c r="BF200" s="193"/>
      <c r="BG200" s="193"/>
      <c r="BH200" s="193"/>
      <c r="BI200" s="193"/>
    </row>
    <row r="201" spans="1:85">
      <c r="A201" s="180"/>
      <c r="B201" s="180"/>
      <c r="C201" s="180"/>
      <c r="D201" s="180"/>
      <c r="E201" s="180"/>
      <c r="F201" s="180"/>
      <c r="G201" s="180"/>
      <c r="V201" s="181"/>
      <c r="BF201" s="193"/>
      <c r="BG201" s="193"/>
      <c r="BH201" s="193"/>
      <c r="BI201" s="193"/>
    </row>
    <row r="202" spans="1:85">
      <c r="A202" s="180"/>
      <c r="B202" s="180"/>
      <c r="C202" s="180"/>
      <c r="D202" s="180"/>
      <c r="E202" s="180"/>
      <c r="F202" s="180"/>
      <c r="G202" s="180"/>
      <c r="V202" s="181"/>
      <c r="BF202" s="193"/>
      <c r="BG202" s="193"/>
      <c r="BH202" s="193"/>
      <c r="BI202" s="193"/>
    </row>
    <row r="203" spans="1:85">
      <c r="A203" s="180"/>
      <c r="B203" s="180"/>
      <c r="C203" s="180"/>
      <c r="D203" s="180"/>
      <c r="E203" s="180"/>
      <c r="F203" s="180"/>
      <c r="G203" s="180"/>
      <c r="V203" s="181"/>
      <c r="W203" s="181"/>
      <c r="X203" s="181"/>
      <c r="Y203" s="181"/>
      <c r="Z203" s="181"/>
      <c r="AA203" s="181"/>
      <c r="AB203" s="181"/>
      <c r="AC203" s="181"/>
      <c r="AD203" s="181"/>
      <c r="AE203" s="181"/>
      <c r="AF203" s="181"/>
      <c r="AG203" s="181"/>
      <c r="AH203" s="181"/>
      <c r="AI203" s="181"/>
      <c r="AJ203" s="181"/>
      <c r="AK203" s="181"/>
      <c r="AL203" s="181"/>
      <c r="AM203" s="181"/>
      <c r="AN203" s="181"/>
      <c r="AO203" s="181"/>
      <c r="AP203" s="181"/>
      <c r="AQ203" s="181"/>
      <c r="AR203" s="181"/>
      <c r="AS203" s="181"/>
      <c r="AT203" s="181"/>
      <c r="AU203" s="181"/>
      <c r="AV203" s="181"/>
      <c r="AW203" s="181"/>
      <c r="AX203" s="181"/>
      <c r="AY203" s="181"/>
      <c r="BF203" s="193"/>
      <c r="BG203" s="193"/>
      <c r="BH203" s="193"/>
      <c r="BI203" s="193"/>
    </row>
    <row r="204" spans="1:85">
      <c r="A204" s="180"/>
      <c r="B204" s="180"/>
      <c r="C204" s="180"/>
      <c r="D204" s="180"/>
      <c r="E204" s="180"/>
      <c r="F204" s="180"/>
      <c r="G204" s="180"/>
      <c r="V204" s="181"/>
      <c r="W204" s="388"/>
      <c r="X204" s="389"/>
      <c r="Y204" s="181"/>
      <c r="Z204" s="181"/>
      <c r="AA204" s="181"/>
      <c r="AB204" s="181"/>
      <c r="AC204" s="181"/>
      <c r="AD204" s="181"/>
      <c r="AE204" s="181"/>
      <c r="AF204" s="181"/>
      <c r="AG204" s="181"/>
      <c r="AH204" s="181"/>
      <c r="AI204" s="181"/>
      <c r="AJ204" s="181"/>
      <c r="AK204" s="181"/>
      <c r="AL204" s="181"/>
      <c r="AM204" s="181"/>
      <c r="AN204" s="181"/>
      <c r="AO204" s="181"/>
      <c r="AP204" s="181"/>
      <c r="AQ204" s="181"/>
      <c r="AR204" s="181"/>
      <c r="AS204" s="181"/>
      <c r="AT204" s="181"/>
      <c r="AU204" s="181"/>
      <c r="AV204" s="181"/>
      <c r="AW204" s="181"/>
      <c r="AX204" s="181"/>
      <c r="AY204" s="181"/>
      <c r="BF204" s="193"/>
      <c r="BG204" s="193"/>
      <c r="BH204" s="193"/>
      <c r="BI204" s="193"/>
    </row>
    <row r="205" spans="1:85">
      <c r="A205" s="180"/>
      <c r="B205" s="180"/>
      <c r="C205" s="180"/>
      <c r="D205" s="180"/>
      <c r="E205" s="180"/>
      <c r="F205" s="180"/>
      <c r="G205" s="180"/>
      <c r="V205" s="181"/>
      <c r="W205" s="181"/>
      <c r="X205" s="181"/>
      <c r="Y205" s="181"/>
      <c r="Z205" s="181"/>
      <c r="AA205" s="181"/>
      <c r="AB205" s="181"/>
      <c r="AC205" s="181"/>
      <c r="AD205" s="181"/>
      <c r="AE205" s="181"/>
      <c r="AF205" s="181"/>
      <c r="AG205" s="181"/>
      <c r="AH205" s="181"/>
      <c r="AI205" s="181"/>
      <c r="AJ205" s="181"/>
      <c r="AK205" s="181"/>
      <c r="AL205" s="181"/>
      <c r="AM205" s="181"/>
      <c r="AN205" s="181"/>
      <c r="AO205" s="181"/>
      <c r="AP205" s="181"/>
      <c r="AQ205" s="181"/>
      <c r="AR205" s="181"/>
      <c r="AS205" s="181"/>
      <c r="AT205" s="181"/>
      <c r="AU205" s="181"/>
      <c r="AV205" s="181"/>
      <c r="AW205" s="181"/>
      <c r="AX205" s="181"/>
      <c r="AY205" s="181"/>
      <c r="BF205" s="193"/>
      <c r="BG205" s="193"/>
      <c r="BH205" s="193"/>
      <c r="BI205" s="193"/>
    </row>
    <row r="206" spans="1:85">
      <c r="A206" s="180"/>
      <c r="B206" s="180"/>
      <c r="C206" s="180"/>
      <c r="D206" s="180"/>
      <c r="E206" s="180"/>
      <c r="F206" s="180"/>
      <c r="G206" s="180"/>
      <c r="V206" s="181"/>
      <c r="W206" s="181"/>
      <c r="X206" s="181"/>
      <c r="Y206" s="181"/>
      <c r="Z206" s="181"/>
      <c r="AA206" s="181"/>
      <c r="AB206" s="181"/>
      <c r="AC206" s="181"/>
      <c r="AD206" s="181"/>
      <c r="AE206" s="181"/>
      <c r="AF206" s="181"/>
      <c r="AG206" s="181"/>
      <c r="AH206" s="181"/>
      <c r="AI206" s="181"/>
      <c r="AJ206" s="181"/>
      <c r="AK206" s="181"/>
      <c r="AL206" s="181"/>
      <c r="AM206" s="181"/>
      <c r="AN206" s="181"/>
      <c r="AO206" s="181"/>
      <c r="AP206" s="181"/>
      <c r="AQ206" s="181"/>
      <c r="AR206" s="181"/>
      <c r="AS206" s="181"/>
      <c r="AT206" s="181"/>
      <c r="AU206" s="181"/>
      <c r="AV206" s="181"/>
      <c r="AW206" s="181"/>
      <c r="AX206" s="181"/>
      <c r="AY206" s="181"/>
      <c r="BF206" s="193"/>
      <c r="BG206" s="193"/>
      <c r="BH206" s="193"/>
      <c r="BI206" s="193"/>
    </row>
    <row r="207" spans="1:85">
      <c r="A207" s="180"/>
      <c r="B207" s="180"/>
      <c r="C207" s="180"/>
      <c r="D207" s="180"/>
      <c r="E207" s="180"/>
      <c r="F207" s="180"/>
      <c r="G207" s="180"/>
      <c r="V207" s="181"/>
      <c r="W207" s="181"/>
      <c r="X207" s="181"/>
      <c r="Y207" s="181"/>
      <c r="Z207" s="181"/>
      <c r="AA207" s="181"/>
      <c r="AB207" s="181"/>
      <c r="AC207" s="181"/>
      <c r="AD207" s="181"/>
      <c r="AE207" s="181"/>
      <c r="AF207" s="181"/>
      <c r="AG207" s="181"/>
      <c r="AH207" s="181"/>
      <c r="AI207" s="181"/>
      <c r="AJ207" s="181"/>
      <c r="AK207" s="181"/>
      <c r="AL207" s="181"/>
      <c r="AM207" s="181"/>
      <c r="AN207" s="181"/>
      <c r="AO207" s="181"/>
      <c r="AP207" s="181"/>
      <c r="AQ207" s="181"/>
      <c r="AR207" s="181"/>
      <c r="AS207" s="181"/>
      <c r="AT207" s="181"/>
      <c r="AU207" s="181"/>
      <c r="AV207" s="181"/>
      <c r="AW207" s="181"/>
      <c r="AX207" s="181"/>
      <c r="AY207" s="181"/>
      <c r="BF207" s="193"/>
      <c r="BG207" s="193"/>
      <c r="BH207" s="193"/>
      <c r="BI207" s="193"/>
    </row>
    <row r="208" spans="1:85">
      <c r="A208" s="180"/>
      <c r="B208" s="180"/>
      <c r="C208" s="180"/>
      <c r="D208" s="180"/>
      <c r="E208" s="180"/>
      <c r="F208" s="180"/>
      <c r="G208" s="180"/>
      <c r="V208" s="181"/>
      <c r="W208" s="181"/>
      <c r="X208" s="181"/>
      <c r="Y208" s="181"/>
      <c r="Z208" s="181"/>
      <c r="AA208" s="181"/>
      <c r="AB208" s="181"/>
      <c r="AC208" s="181"/>
      <c r="AD208" s="181"/>
      <c r="AE208" s="181"/>
      <c r="AF208" s="181"/>
      <c r="AG208" s="181"/>
      <c r="AH208" s="181"/>
      <c r="AI208" s="181"/>
      <c r="AJ208" s="181"/>
      <c r="AK208" s="181"/>
      <c r="AL208" s="181"/>
      <c r="AM208" s="181"/>
      <c r="AN208" s="181"/>
      <c r="AO208" s="181"/>
      <c r="AP208" s="181"/>
      <c r="AQ208" s="181"/>
      <c r="AR208" s="181"/>
      <c r="AS208" s="181"/>
      <c r="AT208" s="181"/>
      <c r="AU208" s="181"/>
      <c r="AV208" s="181"/>
      <c r="AW208" s="181"/>
      <c r="AX208" s="181"/>
      <c r="AY208" s="181"/>
      <c r="BF208" s="193"/>
      <c r="BG208" s="193"/>
      <c r="BH208" s="193"/>
      <c r="BI208" s="193"/>
      <c r="BJ208" s="193"/>
      <c r="BK208" s="193"/>
      <c r="BL208" s="193"/>
      <c r="BM208" s="193"/>
      <c r="BN208" s="193"/>
      <c r="BO208" s="193"/>
      <c r="BP208" s="193"/>
      <c r="BQ208" s="193"/>
      <c r="BR208" s="193"/>
      <c r="BS208" s="193"/>
      <c r="BT208" s="193"/>
      <c r="BU208" s="193"/>
      <c r="BV208" s="193"/>
      <c r="BW208" s="193"/>
      <c r="BX208" s="193"/>
      <c r="BY208" s="193"/>
      <c r="BZ208" s="193"/>
      <c r="CA208" s="193"/>
      <c r="CB208" s="193"/>
      <c r="CC208" s="193"/>
      <c r="CD208" s="193"/>
      <c r="CE208" s="193"/>
      <c r="CF208" s="193"/>
      <c r="CG208" s="193"/>
    </row>
    <row r="209" spans="1:85">
      <c r="A209" s="180"/>
      <c r="B209" s="180"/>
      <c r="C209" s="180"/>
      <c r="D209" s="180"/>
      <c r="E209" s="180"/>
      <c r="F209" s="180"/>
      <c r="G209" s="180"/>
      <c r="V209" s="181"/>
      <c r="W209" s="181"/>
      <c r="X209" s="181"/>
      <c r="Y209" s="181"/>
      <c r="Z209" s="181"/>
      <c r="AA209" s="181"/>
      <c r="AB209" s="181"/>
      <c r="AC209" s="181"/>
      <c r="AD209" s="181"/>
      <c r="AE209" s="181"/>
      <c r="AF209" s="181"/>
      <c r="AG209" s="181"/>
      <c r="AH209" s="181"/>
      <c r="AI209" s="181"/>
      <c r="AJ209" s="181"/>
      <c r="AK209" s="181"/>
      <c r="AL209" s="181"/>
      <c r="AM209" s="181"/>
      <c r="AN209" s="181"/>
      <c r="AO209" s="181"/>
      <c r="AP209" s="181"/>
      <c r="AQ209" s="181"/>
      <c r="AR209" s="181"/>
      <c r="AS209" s="181"/>
      <c r="AT209" s="181"/>
      <c r="AU209" s="181"/>
      <c r="AV209" s="181"/>
      <c r="AW209" s="181"/>
      <c r="AX209" s="181"/>
      <c r="AY209" s="181"/>
      <c r="BF209" s="193"/>
      <c r="BG209" s="193"/>
      <c r="BH209" s="193"/>
      <c r="BI209" s="193"/>
      <c r="BJ209" s="193"/>
      <c r="BK209" s="193"/>
      <c r="BL209" s="193"/>
      <c r="BM209" s="193"/>
      <c r="BN209" s="193"/>
      <c r="BO209" s="193"/>
      <c r="BP209" s="193"/>
      <c r="BQ209" s="193"/>
      <c r="BR209" s="193"/>
      <c r="BS209" s="193"/>
      <c r="BT209" s="193"/>
      <c r="BU209" s="193"/>
      <c r="BV209" s="193"/>
      <c r="BW209" s="193"/>
      <c r="BX209" s="193"/>
      <c r="BY209" s="193"/>
      <c r="BZ209" s="193"/>
      <c r="CA209" s="193"/>
      <c r="CB209" s="193"/>
      <c r="CC209" s="193"/>
      <c r="CD209" s="193"/>
      <c r="CE209" s="193"/>
      <c r="CF209" s="193"/>
      <c r="CG209" s="193"/>
    </row>
    <row r="210" spans="1:85">
      <c r="A210" s="180"/>
      <c r="B210" s="180"/>
      <c r="C210" s="180"/>
      <c r="D210" s="180"/>
      <c r="E210" s="180"/>
      <c r="F210" s="180"/>
      <c r="G210" s="180"/>
      <c r="V210" s="181"/>
      <c r="W210" s="181"/>
      <c r="X210" s="181"/>
      <c r="Z210" s="181"/>
      <c r="AA210" s="181"/>
      <c r="AB210" s="181"/>
      <c r="AC210" s="181"/>
      <c r="AD210" s="181"/>
      <c r="AE210" s="181"/>
      <c r="AF210" s="181"/>
      <c r="AG210" s="181"/>
      <c r="AH210" s="181"/>
      <c r="AI210" s="181"/>
      <c r="AJ210" s="181"/>
      <c r="AK210" s="181"/>
      <c r="AL210" s="181"/>
      <c r="AM210" s="181"/>
      <c r="AN210" s="181"/>
      <c r="AO210" s="181"/>
      <c r="AP210" s="181"/>
      <c r="AQ210" s="181"/>
      <c r="AR210" s="181"/>
      <c r="AS210" s="181"/>
      <c r="AT210" s="181"/>
      <c r="AU210" s="181"/>
      <c r="AV210" s="181"/>
      <c r="AW210" s="181"/>
      <c r="AX210" s="181"/>
      <c r="AY210" s="181"/>
      <c r="BF210" s="193"/>
      <c r="BG210" s="193"/>
      <c r="BH210" s="193"/>
      <c r="BI210" s="193"/>
      <c r="BJ210" s="193"/>
      <c r="BK210" s="193"/>
      <c r="BL210" s="193"/>
      <c r="BM210" s="193"/>
      <c r="BN210" s="193"/>
      <c r="BO210" s="193"/>
      <c r="BP210" s="193"/>
      <c r="BQ210" s="193"/>
      <c r="BR210" s="193"/>
      <c r="BS210" s="193"/>
      <c r="BT210" s="193"/>
      <c r="BU210" s="193"/>
      <c r="BV210" s="193"/>
      <c r="BW210" s="193"/>
      <c r="BX210" s="193"/>
      <c r="BY210" s="193"/>
      <c r="BZ210" s="193"/>
      <c r="CA210" s="193"/>
      <c r="CB210" s="193"/>
      <c r="CC210" s="193"/>
      <c r="CD210" s="193"/>
      <c r="CE210" s="193"/>
      <c r="CF210" s="193"/>
      <c r="CG210" s="193"/>
    </row>
    <row r="211" spans="1:85" ht="16.5">
      <c r="A211" s="180"/>
      <c r="B211" s="180"/>
      <c r="C211" s="180"/>
      <c r="D211" s="180"/>
      <c r="E211" s="180"/>
      <c r="F211" s="180"/>
      <c r="G211" s="180"/>
      <c r="W211" s="181"/>
      <c r="X211" s="181"/>
      <c r="Y211" s="390"/>
      <c r="Z211" s="390"/>
      <c r="AA211" s="390"/>
      <c r="AB211" s="390"/>
      <c r="AC211" s="390"/>
      <c r="AD211" s="390"/>
      <c r="AE211" s="390"/>
      <c r="AF211" s="390"/>
      <c r="AG211" s="390"/>
      <c r="AH211" s="390"/>
      <c r="AI211" s="390"/>
      <c r="AJ211" s="390"/>
      <c r="AK211" s="390"/>
      <c r="AL211" s="390"/>
      <c r="AM211" s="390"/>
      <c r="AN211" s="181"/>
      <c r="AO211" s="181"/>
      <c r="AP211" s="181"/>
      <c r="AQ211" s="181"/>
      <c r="AR211" s="181"/>
      <c r="AS211" s="181"/>
      <c r="AT211" s="181"/>
      <c r="AU211" s="181"/>
      <c r="AV211" s="181"/>
      <c r="AW211" s="181"/>
      <c r="AX211" s="181"/>
      <c r="AY211" s="181"/>
      <c r="BF211" s="193"/>
      <c r="BG211" s="193"/>
      <c r="BH211" s="193"/>
      <c r="BI211" s="193"/>
      <c r="BJ211" s="193"/>
      <c r="BK211" s="193"/>
      <c r="BL211" s="193"/>
      <c r="BM211" s="193"/>
      <c r="BN211" s="193"/>
      <c r="BO211" s="193"/>
      <c r="BP211" s="193"/>
      <c r="BQ211" s="193"/>
      <c r="BR211" s="193"/>
      <c r="BS211" s="193"/>
      <c r="BT211" s="193"/>
      <c r="BU211" s="193"/>
      <c r="BV211" s="193"/>
      <c r="BW211" s="193"/>
      <c r="BX211" s="193"/>
      <c r="BY211" s="193"/>
      <c r="BZ211" s="193"/>
      <c r="CA211" s="193"/>
      <c r="CB211" s="193"/>
      <c r="CC211" s="193"/>
      <c r="CD211" s="193"/>
      <c r="CE211" s="193"/>
      <c r="CF211" s="193"/>
      <c r="CG211" s="193"/>
    </row>
    <row r="212" spans="1:85" ht="16.5">
      <c r="A212" s="180"/>
      <c r="B212" s="180"/>
      <c r="C212" s="180"/>
      <c r="D212" s="180"/>
      <c r="E212" s="180"/>
      <c r="F212" s="180"/>
      <c r="G212" s="180"/>
      <c r="W212" s="181"/>
      <c r="X212" s="181"/>
      <c r="Y212" s="390"/>
      <c r="Z212" s="390"/>
      <c r="AA212" s="390"/>
      <c r="AB212" s="390"/>
      <c r="AC212" s="390"/>
      <c r="AD212" s="390"/>
      <c r="AE212" s="390"/>
      <c r="AF212" s="390"/>
      <c r="AG212" s="390"/>
      <c r="AH212" s="390"/>
      <c r="AI212" s="390"/>
      <c r="AJ212" s="390"/>
      <c r="AK212" s="390"/>
      <c r="AL212" s="390"/>
      <c r="AM212" s="390"/>
      <c r="AN212" s="181"/>
      <c r="AO212" s="181"/>
      <c r="AP212" s="181"/>
      <c r="AQ212" s="181"/>
      <c r="AR212" s="181"/>
      <c r="AS212" s="181"/>
      <c r="AT212" s="181"/>
      <c r="AU212" s="181"/>
      <c r="AV212" s="181"/>
      <c r="AW212" s="181"/>
      <c r="AX212" s="181"/>
      <c r="AY212" s="181"/>
      <c r="BF212" s="193"/>
      <c r="BG212" s="193"/>
      <c r="BH212" s="193"/>
      <c r="BI212" s="193"/>
      <c r="BJ212" s="193"/>
      <c r="BK212" s="193"/>
      <c r="BL212" s="193"/>
      <c r="BM212" s="193"/>
      <c r="BN212" s="193"/>
      <c r="BO212" s="193"/>
      <c r="BP212" s="193"/>
      <c r="BQ212" s="193"/>
      <c r="BR212" s="193"/>
      <c r="BS212" s="193"/>
      <c r="BT212" s="193"/>
      <c r="BU212" s="193"/>
      <c r="BV212" s="193"/>
      <c r="BW212" s="193"/>
      <c r="BX212" s="193"/>
      <c r="BY212" s="193"/>
      <c r="BZ212" s="193"/>
      <c r="CA212" s="193"/>
      <c r="CB212" s="193"/>
      <c r="CC212" s="193"/>
      <c r="CD212" s="193"/>
      <c r="CE212" s="193"/>
      <c r="CF212" s="193"/>
      <c r="CG212" s="193"/>
    </row>
    <row r="213" spans="1:85">
      <c r="A213" s="180"/>
      <c r="B213" s="180"/>
      <c r="C213" s="180"/>
      <c r="D213" s="180"/>
      <c r="E213" s="180"/>
      <c r="F213" s="180"/>
      <c r="G213" s="180"/>
      <c r="W213" s="181"/>
      <c r="X213" s="391"/>
      <c r="Y213" s="392"/>
      <c r="Z213" s="392"/>
      <c r="AA213" s="392"/>
      <c r="AB213" s="519" t="s">
        <v>374</v>
      </c>
      <c r="AC213" s="519"/>
      <c r="AD213" s="519"/>
      <c r="AE213" s="519"/>
      <c r="AF213" s="519"/>
      <c r="AG213" s="519"/>
      <c r="AH213" s="519"/>
      <c r="AI213" s="519"/>
      <c r="AJ213" s="519"/>
      <c r="AK213" s="519"/>
      <c r="AL213" s="519"/>
      <c r="AM213" s="519"/>
      <c r="AN213" s="519"/>
      <c r="AO213" s="519"/>
      <c r="AP213" s="519"/>
      <c r="AQ213" s="519"/>
      <c r="AR213" s="519"/>
      <c r="AS213" s="519"/>
      <c r="AT213" s="519"/>
      <c r="AU213" s="519"/>
      <c r="AV213" s="519"/>
      <c r="AW213" s="519"/>
      <c r="AX213" s="519"/>
      <c r="AY213" s="519"/>
      <c r="AZ213" s="519"/>
      <c r="BA213" s="519"/>
      <c r="BB213" s="519"/>
      <c r="BC213" s="519"/>
      <c r="BD213" s="519"/>
      <c r="BE213" s="519"/>
      <c r="BF213" s="519"/>
      <c r="BG213" s="193"/>
      <c r="BH213" s="193"/>
      <c r="BI213" s="193"/>
      <c r="BJ213" s="193"/>
      <c r="BK213" s="193"/>
      <c r="BL213" s="193"/>
      <c r="BM213" s="193"/>
      <c r="BN213" s="193"/>
      <c r="BO213" s="193"/>
      <c r="BP213" s="193"/>
      <c r="BQ213" s="193"/>
      <c r="BR213" s="193"/>
      <c r="BS213" s="193"/>
      <c r="BT213" s="193"/>
      <c r="BU213" s="193"/>
      <c r="BV213" s="193"/>
      <c r="BW213" s="193"/>
      <c r="BX213" s="193"/>
      <c r="BY213" s="193"/>
      <c r="BZ213" s="193"/>
      <c r="CA213" s="193"/>
      <c r="CB213" s="193"/>
      <c r="CC213" s="193"/>
      <c r="CD213" s="193"/>
      <c r="CE213" s="193"/>
      <c r="CF213" s="193"/>
      <c r="CG213" s="193"/>
    </row>
    <row r="214" spans="1:85" ht="16.5">
      <c r="A214" s="185"/>
      <c r="B214" s="185"/>
      <c r="C214" s="185"/>
      <c r="D214" s="185"/>
      <c r="E214" s="185"/>
      <c r="F214" s="185"/>
      <c r="G214" s="185"/>
      <c r="H214" s="186"/>
      <c r="I214" s="186"/>
      <c r="J214" s="186"/>
      <c r="K214" s="186"/>
      <c r="L214" s="186"/>
      <c r="M214" s="186"/>
      <c r="N214" s="186"/>
      <c r="O214" s="186"/>
      <c r="P214" s="186"/>
      <c r="Q214" s="186"/>
      <c r="R214" s="186"/>
      <c r="S214" s="186"/>
      <c r="T214" s="186"/>
      <c r="U214" s="186"/>
      <c r="V214" s="186"/>
      <c r="W214" s="393"/>
      <c r="X214" s="393"/>
      <c r="Y214" s="705"/>
      <c r="Z214" s="705"/>
      <c r="AA214" s="705"/>
      <c r="AB214" s="705"/>
      <c r="AC214" s="705"/>
      <c r="AD214" s="705"/>
      <c r="AE214" s="705"/>
      <c r="AF214" s="705"/>
      <c r="AG214" s="705"/>
      <c r="AH214" s="705"/>
      <c r="AI214" s="705"/>
      <c r="AJ214" s="705"/>
      <c r="AK214" s="705"/>
      <c r="AL214" s="705"/>
      <c r="AM214" s="705"/>
      <c r="AN214" s="181"/>
      <c r="AO214" s="181"/>
      <c r="AP214" s="181"/>
      <c r="AQ214" s="181"/>
      <c r="AR214" s="181"/>
      <c r="AS214" s="181"/>
      <c r="AT214" s="181"/>
      <c r="AU214" s="181"/>
      <c r="AV214" s="181"/>
      <c r="AW214" s="181"/>
      <c r="AX214" s="181"/>
      <c r="AY214" s="181"/>
      <c r="AZ214" s="394"/>
      <c r="BF214" s="193"/>
      <c r="BG214" s="193"/>
      <c r="BH214" s="193"/>
      <c r="BI214" s="193"/>
      <c r="BJ214" s="193"/>
      <c r="BK214" s="193"/>
      <c r="BL214" s="193"/>
      <c r="BM214" s="193"/>
      <c r="BN214" s="193"/>
      <c r="BO214" s="193"/>
      <c r="BP214" s="193"/>
      <c r="BQ214" s="193"/>
      <c r="BR214" s="193"/>
      <c r="BS214" s="193"/>
      <c r="BT214" s="193"/>
      <c r="BU214" s="193"/>
      <c r="BV214" s="193"/>
      <c r="BW214" s="193"/>
      <c r="BX214" s="193"/>
      <c r="BY214" s="193"/>
      <c r="BZ214" s="193"/>
      <c r="CA214" s="193"/>
      <c r="CB214" s="193"/>
      <c r="CC214" s="193"/>
      <c r="CD214" s="193"/>
      <c r="CE214" s="193"/>
      <c r="CF214" s="193"/>
      <c r="CG214" s="193"/>
    </row>
    <row r="215" spans="1:85">
      <c r="A215" s="180"/>
      <c r="B215" s="180"/>
      <c r="C215" s="180"/>
      <c r="D215" s="180"/>
      <c r="E215" s="180"/>
      <c r="F215" s="180"/>
      <c r="G215" s="180"/>
      <c r="W215" s="181"/>
      <c r="X215" s="181"/>
      <c r="Z215" s="181"/>
      <c r="AA215" s="181"/>
      <c r="AB215" s="181"/>
      <c r="AC215" s="181"/>
      <c r="AD215" s="181"/>
      <c r="AE215" s="181"/>
      <c r="AF215" s="181"/>
      <c r="AG215" s="181"/>
      <c r="AH215" s="181"/>
      <c r="AI215" s="181"/>
      <c r="AJ215" s="181"/>
      <c r="AK215" s="181"/>
      <c r="AL215" s="181"/>
      <c r="AM215" s="181"/>
      <c r="AN215" s="181"/>
      <c r="AO215" s="181"/>
      <c r="AP215" s="181"/>
      <c r="AQ215" s="181"/>
      <c r="AR215" s="181"/>
      <c r="AS215" s="181"/>
      <c r="AT215" s="181"/>
      <c r="AU215" s="181"/>
      <c r="AV215" s="181"/>
      <c r="AW215" s="181"/>
      <c r="AX215" s="181"/>
      <c r="AY215" s="181"/>
      <c r="BF215" s="193"/>
      <c r="BG215" s="193"/>
      <c r="BH215" s="193"/>
      <c r="BI215" s="193"/>
      <c r="BJ215" s="193"/>
      <c r="BK215" s="193"/>
      <c r="BL215" s="193"/>
      <c r="BM215" s="193"/>
      <c r="BN215" s="193"/>
      <c r="BO215" s="193"/>
      <c r="BP215" s="193"/>
      <c r="BQ215" s="193"/>
      <c r="BR215" s="193"/>
      <c r="BS215" s="193"/>
      <c r="BT215" s="193"/>
      <c r="BU215" s="193"/>
      <c r="BV215" s="193"/>
      <c r="BW215" s="193"/>
      <c r="BX215" s="193"/>
      <c r="BY215" s="193"/>
      <c r="BZ215" s="193"/>
      <c r="CA215" s="193"/>
      <c r="CB215" s="193"/>
      <c r="CC215" s="193"/>
      <c r="CD215" s="193"/>
      <c r="CE215" s="193"/>
      <c r="CF215" s="193"/>
      <c r="CG215" s="193"/>
    </row>
    <row r="216" spans="1:85" ht="15" customHeight="1">
      <c r="A216" s="180"/>
      <c r="B216" s="180"/>
      <c r="C216" s="180"/>
      <c r="D216" s="180"/>
      <c r="E216" s="180"/>
      <c r="F216" s="180"/>
      <c r="G216" s="180"/>
      <c r="BF216" s="193"/>
      <c r="BG216" s="193"/>
      <c r="BH216" s="193"/>
      <c r="BI216" s="193"/>
      <c r="BJ216" s="193"/>
      <c r="BK216" s="193"/>
      <c r="BL216" s="193"/>
      <c r="BM216" s="193"/>
      <c r="BN216" s="193"/>
      <c r="BO216" s="193"/>
      <c r="BP216" s="193"/>
      <c r="BQ216" s="193"/>
      <c r="BR216" s="193"/>
      <c r="BS216" s="193"/>
      <c r="BT216" s="193"/>
      <c r="BU216" s="193"/>
      <c r="BV216" s="193"/>
      <c r="BW216" s="193"/>
      <c r="BX216" s="193"/>
      <c r="BY216" s="193"/>
      <c r="BZ216" s="193"/>
      <c r="CA216" s="193"/>
      <c r="CB216" s="193"/>
      <c r="CC216" s="193"/>
      <c r="CD216" s="193"/>
      <c r="CE216" s="193"/>
      <c r="CF216" s="193"/>
      <c r="CG216" s="193"/>
    </row>
    <row r="217" spans="1:85" ht="15" customHeight="1">
      <c r="A217" s="180"/>
      <c r="B217" s="180"/>
      <c r="C217" s="180"/>
      <c r="D217" s="180"/>
      <c r="E217" s="180"/>
      <c r="F217" s="180"/>
      <c r="G217" s="180"/>
      <c r="BF217" s="193"/>
      <c r="BG217" s="193"/>
      <c r="BH217" s="193"/>
      <c r="BI217" s="193"/>
      <c r="BJ217" s="193"/>
      <c r="BK217" s="193"/>
      <c r="BL217" s="193"/>
      <c r="BM217" s="193"/>
      <c r="BN217" s="193"/>
      <c r="BO217" s="193"/>
      <c r="BP217" s="193"/>
      <c r="BQ217" s="193"/>
      <c r="BR217" s="193"/>
      <c r="BS217" s="193"/>
      <c r="BT217" s="193"/>
      <c r="BU217" s="193"/>
      <c r="BV217" s="193"/>
      <c r="BW217" s="193"/>
      <c r="BX217" s="193"/>
      <c r="BY217" s="193"/>
      <c r="BZ217" s="193"/>
      <c r="CA217" s="193"/>
      <c r="CB217" s="193"/>
      <c r="CC217" s="193"/>
      <c r="CD217" s="193"/>
      <c r="CE217" s="193"/>
      <c r="CF217" s="193"/>
      <c r="CG217" s="193"/>
    </row>
    <row r="218" spans="1:85" ht="15" customHeight="1">
      <c r="A218" s="180"/>
      <c r="B218" s="180"/>
      <c r="C218" s="180"/>
      <c r="D218" s="180"/>
      <c r="E218" s="180"/>
      <c r="F218" s="180"/>
      <c r="G218" s="180"/>
      <c r="BF218" s="193"/>
      <c r="BG218" s="193"/>
      <c r="BH218" s="193"/>
      <c r="BI218" s="193"/>
      <c r="BJ218" s="193"/>
      <c r="BK218" s="193"/>
      <c r="BL218" s="193"/>
      <c r="BM218" s="193"/>
      <c r="BN218" s="193"/>
      <c r="BO218" s="193"/>
      <c r="BP218" s="193"/>
      <c r="BQ218" s="193"/>
      <c r="BR218" s="193"/>
      <c r="BS218" s="193"/>
      <c r="BT218" s="193"/>
      <c r="BU218" s="193"/>
      <c r="BV218" s="193"/>
      <c r="BW218" s="193"/>
      <c r="BX218" s="193"/>
      <c r="BY218" s="193"/>
      <c r="BZ218" s="193"/>
      <c r="CA218" s="193"/>
      <c r="CB218" s="193"/>
      <c r="CC218" s="193"/>
      <c r="CD218" s="193"/>
      <c r="CE218" s="193"/>
      <c r="CF218" s="193"/>
      <c r="CG218" s="193"/>
    </row>
    <row r="219" spans="1:85" ht="15" customHeight="1">
      <c r="A219" s="180"/>
      <c r="B219" s="180"/>
      <c r="C219" s="180"/>
      <c r="D219" s="180"/>
      <c r="E219" s="180"/>
      <c r="F219" s="180"/>
      <c r="G219" s="180"/>
      <c r="AN219" s="184" t="s">
        <v>361</v>
      </c>
      <c r="BF219" s="193"/>
      <c r="BG219" s="193"/>
      <c r="BH219" s="193"/>
      <c r="BI219" s="193"/>
      <c r="BJ219" s="193"/>
      <c r="BK219" s="193"/>
      <c r="BL219" s="193"/>
      <c r="BM219" s="193"/>
      <c r="BN219" s="193"/>
      <c r="BO219" s="193"/>
      <c r="BP219" s="193"/>
      <c r="BQ219" s="193"/>
      <c r="BR219" s="193"/>
      <c r="BS219" s="193"/>
      <c r="BT219" s="193"/>
      <c r="BU219" s="193"/>
      <c r="BV219" s="193"/>
      <c r="BW219" s="193"/>
      <c r="BX219" s="193"/>
      <c r="BY219" s="193"/>
      <c r="BZ219" s="193"/>
      <c r="CA219" s="193"/>
      <c r="CB219" s="193"/>
      <c r="CC219" s="193"/>
      <c r="CD219" s="193"/>
      <c r="CE219" s="193"/>
      <c r="CF219" s="193"/>
      <c r="CG219" s="193"/>
    </row>
    <row r="220" spans="1:85" ht="15" customHeight="1">
      <c r="A220" s="180"/>
      <c r="B220" s="180"/>
      <c r="C220" s="180"/>
      <c r="D220" s="180"/>
      <c r="E220" s="180"/>
      <c r="F220" s="180"/>
      <c r="G220" s="180"/>
      <c r="BG220" s="193"/>
      <c r="BH220" s="193"/>
      <c r="BI220" s="193"/>
      <c r="BJ220" s="193"/>
      <c r="BK220" s="193"/>
      <c r="BL220" s="193"/>
      <c r="BM220" s="193"/>
      <c r="BN220" s="193"/>
      <c r="BO220" s="193"/>
      <c r="BP220" s="193"/>
      <c r="BQ220" s="193"/>
      <c r="BR220" s="193"/>
      <c r="BS220" s="193"/>
      <c r="BT220" s="193"/>
      <c r="BU220" s="193"/>
      <c r="BV220" s="193"/>
      <c r="BW220" s="193"/>
      <c r="BX220" s="193"/>
      <c r="BY220" s="193"/>
      <c r="BZ220" s="193"/>
      <c r="CA220" s="193"/>
      <c r="CB220" s="193"/>
      <c r="CC220" s="193"/>
      <c r="CD220" s="193"/>
      <c r="CE220" s="193"/>
      <c r="CF220" s="193"/>
      <c r="CG220" s="193"/>
    </row>
    <row r="221" spans="1:85" ht="15" customHeight="1">
      <c r="A221" s="180"/>
      <c r="B221" s="180"/>
      <c r="C221" s="180"/>
      <c r="D221" s="180"/>
      <c r="E221" s="180"/>
      <c r="F221" s="180"/>
      <c r="G221" s="180"/>
    </row>
    <row r="222" spans="1:85" ht="15" customHeight="1">
      <c r="A222" s="180"/>
      <c r="B222" s="180"/>
      <c r="C222" s="180"/>
      <c r="D222" s="180"/>
      <c r="E222" s="180"/>
      <c r="F222" s="180"/>
      <c r="G222" s="180"/>
    </row>
    <row r="223" spans="1:85" ht="15" customHeight="1">
      <c r="A223" s="180"/>
      <c r="B223" s="180"/>
      <c r="C223" s="180"/>
      <c r="D223" s="180"/>
      <c r="E223" s="180"/>
      <c r="F223" s="180"/>
      <c r="G223" s="180"/>
    </row>
    <row r="224" spans="1:85" ht="15" customHeight="1">
      <c r="A224" s="180"/>
      <c r="B224" s="180"/>
      <c r="C224" s="180"/>
      <c r="D224" s="180"/>
      <c r="E224" s="180"/>
      <c r="F224" s="180"/>
      <c r="G224" s="180"/>
    </row>
    <row r="225" spans="1:17" ht="15" customHeight="1">
      <c r="A225" s="180"/>
      <c r="B225" s="180"/>
      <c r="C225" s="180"/>
      <c r="D225" s="180"/>
      <c r="E225" s="180"/>
      <c r="F225" s="180"/>
      <c r="G225" s="180"/>
    </row>
    <row r="226" spans="1:17" ht="15" customHeight="1">
      <c r="A226" s="180"/>
      <c r="B226" s="180"/>
      <c r="C226" s="180"/>
      <c r="D226" s="180"/>
      <c r="E226" s="180"/>
      <c r="F226" s="180"/>
      <c r="G226" s="180"/>
    </row>
    <row r="227" spans="1:17" ht="15" customHeight="1">
      <c r="A227" s="180"/>
      <c r="B227" s="180"/>
      <c r="C227" s="180"/>
      <c r="D227" s="180"/>
      <c r="E227" s="180"/>
      <c r="F227" s="180"/>
      <c r="G227" s="180"/>
      <c r="P227" s="179"/>
      <c r="Q227" s="179"/>
    </row>
    <row r="228" spans="1:17" ht="15" customHeight="1">
      <c r="B228" s="175"/>
      <c r="C228" s="175"/>
      <c r="D228" s="175"/>
      <c r="E228" s="175"/>
      <c r="F228" s="175"/>
      <c r="G228" s="175"/>
      <c r="P228" s="187"/>
      <c r="Q228" s="187"/>
    </row>
    <row r="229" spans="1:17" ht="15" customHeight="1">
      <c r="B229" s="175"/>
      <c r="C229" s="175"/>
      <c r="D229" s="175"/>
      <c r="E229" s="175"/>
      <c r="F229" s="175"/>
      <c r="G229" s="175"/>
    </row>
    <row r="230" spans="1:17" ht="15" customHeight="1">
      <c r="B230" s="175"/>
      <c r="C230" s="175"/>
      <c r="D230" s="175"/>
      <c r="E230" s="175"/>
      <c r="F230" s="175"/>
      <c r="G230" s="175"/>
    </row>
    <row r="231" spans="1:17" ht="15" customHeight="1">
      <c r="B231" s="175"/>
      <c r="C231" s="175"/>
      <c r="D231" s="175"/>
      <c r="E231" s="175"/>
      <c r="F231" s="175"/>
      <c r="G231" s="175"/>
    </row>
    <row r="232" spans="1:17" ht="15" customHeight="1">
      <c r="B232" s="175"/>
      <c r="C232" s="188"/>
      <c r="D232" s="188"/>
      <c r="E232" s="189"/>
      <c r="F232" s="175"/>
      <c r="G232" s="190"/>
    </row>
    <row r="233" spans="1:17" ht="15" customHeight="1">
      <c r="B233" s="175"/>
      <c r="C233" s="188"/>
      <c r="D233" s="188"/>
      <c r="E233" s="189"/>
      <c r="F233" s="175"/>
      <c r="G233" s="175"/>
    </row>
    <row r="234" spans="1:17" ht="15" customHeight="1">
      <c r="B234" s="175"/>
      <c r="C234" s="175"/>
      <c r="D234" s="175"/>
      <c r="E234" s="175"/>
      <c r="F234" s="175"/>
      <c r="G234" s="175"/>
    </row>
    <row r="235" spans="1:17" ht="3.75" customHeight="1">
      <c r="B235" s="175"/>
      <c r="C235" s="175"/>
      <c r="D235" s="175"/>
      <c r="E235" s="175"/>
      <c r="F235" s="175"/>
      <c r="G235" s="175"/>
    </row>
    <row r="236" spans="1:17" ht="12" customHeight="1">
      <c r="B236" s="175"/>
      <c r="C236" s="175"/>
      <c r="D236" s="175"/>
      <c r="E236" s="175"/>
      <c r="F236" s="175"/>
      <c r="G236" s="175"/>
    </row>
    <row r="237" spans="1:17" ht="12" customHeight="1"/>
    <row r="238" spans="1:17" ht="3.75" customHeight="1"/>
    <row r="239" spans="1:17" ht="12" customHeight="1">
      <c r="A239" s="191"/>
      <c r="B239" s="191"/>
      <c r="C239" s="191"/>
      <c r="D239" s="191"/>
      <c r="E239" s="191"/>
      <c r="F239" s="191"/>
      <c r="G239" s="191"/>
      <c r="H239" s="191"/>
      <c r="I239" s="191"/>
    </row>
    <row r="240" spans="1:17" ht="12" customHeight="1">
      <c r="A240" s="191"/>
      <c r="B240" s="191"/>
      <c r="C240" s="191"/>
      <c r="D240" s="191"/>
      <c r="E240" s="191"/>
      <c r="F240" s="191"/>
      <c r="G240" s="191"/>
      <c r="H240" s="191"/>
      <c r="I240" s="191"/>
    </row>
    <row r="241" spans="1:48" ht="3.75" customHeight="1">
      <c r="A241" s="191"/>
      <c r="B241" s="191"/>
      <c r="C241" s="191"/>
      <c r="D241" s="191"/>
      <c r="E241" s="191"/>
      <c r="F241" s="191"/>
      <c r="G241" s="191"/>
      <c r="H241" s="191"/>
      <c r="I241" s="191"/>
    </row>
    <row r="242" spans="1:48" ht="12.75" customHeight="1">
      <c r="A242" s="191"/>
      <c r="B242" s="191"/>
      <c r="C242" s="191"/>
      <c r="D242" s="191"/>
      <c r="E242" s="191"/>
      <c r="F242" s="191"/>
      <c r="G242" s="191"/>
      <c r="H242" s="191"/>
      <c r="I242" s="191"/>
    </row>
    <row r="243" spans="1:48" ht="12" customHeight="1"/>
    <row r="252" spans="1:48">
      <c r="Y252" s="181" t="s">
        <v>50</v>
      </c>
      <c r="Z252" s="181"/>
      <c r="AA252" s="181"/>
      <c r="AB252" s="181"/>
      <c r="AC252" s="181"/>
      <c r="AD252" s="181"/>
      <c r="AE252" s="181"/>
      <c r="AF252" s="181"/>
    </row>
    <row r="253" spans="1:48">
      <c r="Y253" s="181" t="s">
        <v>317</v>
      </c>
      <c r="Z253" s="181"/>
      <c r="AA253" s="181"/>
      <c r="AB253" s="181"/>
      <c r="AC253" s="181"/>
      <c r="AD253" s="181"/>
      <c r="AE253" s="181"/>
      <c r="AF253" s="181"/>
    </row>
    <row r="254" spans="1:48">
      <c r="Y254" s="181"/>
      <c r="Z254" s="181"/>
      <c r="AA254" s="181"/>
      <c r="AB254" s="181"/>
      <c r="AC254" s="181"/>
      <c r="AD254" s="181"/>
      <c r="AE254" s="181"/>
      <c r="AF254" s="181"/>
    </row>
    <row r="255" spans="1:48">
      <c r="Y255" s="395" t="s">
        <v>320</v>
      </c>
      <c r="Z255" s="395"/>
      <c r="AA255" s="395"/>
      <c r="AB255" s="395"/>
      <c r="AC255" s="395"/>
      <c r="AD255" s="395"/>
      <c r="AE255" s="395"/>
      <c r="AF255" s="395"/>
      <c r="AG255" s="396"/>
      <c r="AH255" s="396"/>
      <c r="AI255" s="396"/>
      <c r="AJ255" s="396"/>
      <c r="AK255" s="396"/>
      <c r="AL255" s="396"/>
      <c r="AM255" s="396"/>
      <c r="AN255" s="396"/>
      <c r="AO255" s="396"/>
      <c r="AP255" s="396"/>
      <c r="AQ255" s="396"/>
      <c r="AR255" s="396"/>
      <c r="AS255" s="396"/>
      <c r="AT255" s="396"/>
      <c r="AU255" s="396"/>
      <c r="AV255" s="396"/>
    </row>
    <row r="264" spans="25:32">
      <c r="Y264" s="181"/>
      <c r="Z264" s="181"/>
      <c r="AA264" s="181"/>
      <c r="AB264" s="181"/>
      <c r="AC264" s="181"/>
      <c r="AD264" s="181"/>
      <c r="AE264" s="181"/>
      <c r="AF264" s="181"/>
    </row>
    <row r="275" spans="59:136">
      <c r="CP275" s="193"/>
      <c r="CT275" s="175"/>
      <c r="CU275" s="175"/>
      <c r="CV275" s="175"/>
      <c r="CW275" s="175"/>
      <c r="CX275" s="175"/>
      <c r="CY275" s="175"/>
      <c r="CZ275" s="175"/>
      <c r="DA275" s="175"/>
      <c r="DB275" s="175"/>
      <c r="DC275" s="175"/>
      <c r="DD275" s="175"/>
      <c r="DE275" s="175"/>
      <c r="DF275" s="175"/>
      <c r="DG275" s="175"/>
      <c r="DH275" s="175"/>
      <c r="DI275" s="175"/>
      <c r="DJ275" s="175"/>
      <c r="DK275" s="175"/>
      <c r="DL275" s="175"/>
      <c r="DM275" s="175"/>
      <c r="DN275" s="175"/>
      <c r="DO275" s="175"/>
      <c r="DP275" s="175"/>
      <c r="DQ275" s="175"/>
      <c r="DR275" s="175"/>
      <c r="DS275" s="175"/>
      <c r="DT275" s="175"/>
      <c r="DU275" s="175"/>
      <c r="DV275" s="175"/>
      <c r="DW275" s="175"/>
      <c r="DX275" s="175"/>
      <c r="DY275" s="175"/>
      <c r="DZ275" s="175"/>
      <c r="EA275" s="175"/>
      <c r="EB275" s="175"/>
      <c r="EC275" s="175"/>
      <c r="ED275" s="175"/>
      <c r="EE275" s="175"/>
      <c r="EF275" s="175"/>
    </row>
    <row r="276" spans="59:136">
      <c r="CP276" s="193"/>
      <c r="CT276" s="175"/>
      <c r="CU276" s="175"/>
      <c r="CV276" s="175"/>
      <c r="CW276" s="175"/>
      <c r="CX276" s="175"/>
      <c r="CY276" s="175"/>
      <c r="CZ276" s="175"/>
      <c r="DA276" s="175"/>
      <c r="DB276" s="175"/>
      <c r="DC276" s="175"/>
      <c r="DD276" s="175"/>
      <c r="DE276" s="175"/>
      <c r="DF276" s="175"/>
      <c r="DG276" s="175"/>
      <c r="DH276" s="175"/>
      <c r="DI276" s="175"/>
      <c r="DJ276" s="175"/>
      <c r="DK276" s="175"/>
      <c r="DL276" s="175"/>
      <c r="DM276" s="175"/>
      <c r="DN276" s="175"/>
      <c r="DO276" s="175"/>
      <c r="DP276" s="175"/>
      <c r="DQ276" s="175"/>
      <c r="DR276" s="175"/>
      <c r="DS276" s="175"/>
      <c r="DT276" s="175"/>
      <c r="DU276" s="175"/>
      <c r="DV276" s="175"/>
      <c r="DW276" s="175"/>
      <c r="DX276" s="175"/>
      <c r="DY276" s="175"/>
      <c r="DZ276" s="175"/>
      <c r="EA276" s="175"/>
      <c r="EB276" s="175"/>
      <c r="EC276" s="175"/>
      <c r="ED276" s="175"/>
      <c r="EE276" s="175"/>
      <c r="EF276" s="175"/>
    </row>
    <row r="277" spans="59:136">
      <c r="CP277" s="193"/>
      <c r="CT277" s="175"/>
      <c r="CU277" s="175"/>
      <c r="CV277" s="175"/>
      <c r="CW277" s="175"/>
      <c r="CX277" s="175"/>
      <c r="CY277" s="175"/>
      <c r="CZ277" s="175"/>
      <c r="DA277" s="175"/>
      <c r="DB277" s="175"/>
      <c r="DC277" s="175"/>
      <c r="DD277" s="175"/>
      <c r="DE277" s="175"/>
      <c r="DF277" s="175"/>
      <c r="DG277" s="175"/>
      <c r="DH277" s="175"/>
      <c r="DI277" s="175"/>
      <c r="DJ277" s="175"/>
      <c r="DK277" s="175"/>
      <c r="DL277" s="175"/>
      <c r="DM277" s="175"/>
      <c r="DN277" s="175"/>
      <c r="DO277" s="175"/>
      <c r="DP277" s="175"/>
      <c r="DQ277" s="175"/>
      <c r="DR277" s="175"/>
      <c r="DS277" s="175"/>
      <c r="DT277" s="175"/>
      <c r="DU277" s="175"/>
      <c r="DV277" s="175"/>
      <c r="DW277" s="175"/>
      <c r="DX277" s="175"/>
      <c r="DY277" s="175"/>
      <c r="DZ277" s="175"/>
      <c r="EA277" s="175"/>
      <c r="EB277" s="175"/>
      <c r="EC277" s="175"/>
      <c r="ED277" s="175"/>
      <c r="EE277" s="175"/>
      <c r="EF277" s="175"/>
    </row>
    <row r="278" spans="59:136">
      <c r="CP278" s="193"/>
      <c r="CT278" s="175"/>
      <c r="CU278" s="175"/>
      <c r="CV278" s="175"/>
      <c r="CW278" s="175"/>
      <c r="CX278" s="175"/>
      <c r="CY278" s="175"/>
      <c r="CZ278" s="175"/>
      <c r="DA278" s="175"/>
      <c r="DB278" s="175"/>
      <c r="DC278" s="175"/>
      <c r="DD278" s="175"/>
      <c r="DE278" s="175"/>
      <c r="DF278" s="175"/>
      <c r="DG278" s="175"/>
      <c r="DH278" s="175"/>
      <c r="DI278" s="175"/>
      <c r="DJ278" s="175"/>
      <c r="DK278" s="175"/>
      <c r="DL278" s="175"/>
      <c r="DM278" s="175"/>
      <c r="DN278" s="175"/>
      <c r="DO278" s="175"/>
      <c r="DP278" s="175"/>
      <c r="DQ278" s="175"/>
      <c r="DR278" s="175"/>
      <c r="DS278" s="175"/>
      <c r="DT278" s="175"/>
      <c r="DU278" s="175"/>
      <c r="DV278" s="175"/>
      <c r="DW278" s="175"/>
      <c r="DX278" s="175"/>
      <c r="DY278" s="175"/>
      <c r="DZ278" s="175"/>
      <c r="EA278" s="175"/>
      <c r="EB278" s="175"/>
      <c r="EC278" s="175"/>
      <c r="ED278" s="175"/>
      <c r="EE278" s="175"/>
      <c r="EF278" s="175"/>
    </row>
    <row r="279" spans="59:136">
      <c r="CP279" s="193"/>
      <c r="CT279" s="397"/>
      <c r="CU279" s="694"/>
      <c r="CV279" s="694"/>
      <c r="CW279" s="694"/>
      <c r="CX279" s="694"/>
      <c r="CY279" s="694"/>
      <c r="CZ279" s="397"/>
      <c r="DA279" s="397"/>
      <c r="DB279" s="694"/>
      <c r="DC279" s="694"/>
      <c r="DD279" s="694"/>
      <c r="DE279" s="694"/>
      <c r="DF279" s="694"/>
      <c r="DG279" s="174"/>
      <c r="DH279" s="174"/>
      <c r="DI279" s="174"/>
      <c r="DJ279" s="174"/>
      <c r="DK279" s="174"/>
      <c r="DL279" s="174"/>
      <c r="DM279" s="174"/>
      <c r="DN279" s="174"/>
      <c r="DO279" s="174"/>
      <c r="DP279" s="174"/>
      <c r="DQ279" s="174"/>
      <c r="DR279" s="174"/>
      <c r="DS279" s="174"/>
      <c r="DT279" s="174"/>
      <c r="DU279" s="174"/>
      <c r="DV279" s="174"/>
      <c r="DW279" s="174"/>
      <c r="DX279" s="174"/>
      <c r="DY279" s="174"/>
      <c r="DZ279" s="175"/>
      <c r="EA279" s="175"/>
      <c r="EB279" s="175"/>
      <c r="EC279" s="175"/>
      <c r="ED279" s="175"/>
      <c r="EE279" s="175"/>
      <c r="EF279" s="175"/>
    </row>
    <row r="280" spans="59:136">
      <c r="BZ280" s="193"/>
      <c r="CP280" s="193"/>
      <c r="CT280" s="174"/>
      <c r="CU280" s="174"/>
      <c r="CV280" s="174"/>
      <c r="CW280" s="174"/>
      <c r="CX280" s="174"/>
      <c r="CY280" s="174"/>
      <c r="CZ280" s="174"/>
      <c r="DA280" s="174"/>
      <c r="DB280" s="174"/>
      <c r="DC280" s="174"/>
      <c r="DD280" s="174"/>
      <c r="DE280" s="174"/>
      <c r="DF280" s="174"/>
      <c r="DG280" s="174"/>
      <c r="DH280" s="174"/>
      <c r="DI280" s="174"/>
      <c r="DJ280" s="174"/>
      <c r="DK280" s="174"/>
      <c r="DL280" s="174"/>
      <c r="DM280" s="174"/>
      <c r="DN280" s="174"/>
      <c r="DO280" s="174"/>
      <c r="DP280" s="174"/>
      <c r="DQ280" s="174"/>
      <c r="DR280" s="174"/>
      <c r="DS280" s="174"/>
      <c r="DT280" s="174"/>
      <c r="DU280" s="174"/>
      <c r="DV280" s="174"/>
      <c r="DW280" s="174"/>
      <c r="DX280" s="174"/>
      <c r="DY280" s="174"/>
      <c r="DZ280" s="175"/>
      <c r="EA280" s="175"/>
      <c r="EB280" s="175"/>
      <c r="EC280" s="175"/>
      <c r="ED280" s="175"/>
      <c r="EE280" s="175"/>
      <c r="EF280" s="175"/>
    </row>
    <row r="281" spans="59:136">
      <c r="BG281" s="361"/>
      <c r="CP281" s="193"/>
      <c r="CT281" s="174"/>
      <c r="CU281" s="174"/>
      <c r="CV281" s="174"/>
      <c r="CW281" s="174"/>
      <c r="CX281" s="174"/>
      <c r="CY281" s="174"/>
      <c r="CZ281" s="174"/>
      <c r="DA281" s="174"/>
      <c r="DB281" s="174"/>
      <c r="DC281" s="174"/>
      <c r="DD281" s="174"/>
      <c r="DE281" s="174"/>
      <c r="DF281" s="174"/>
      <c r="DG281" s="174"/>
      <c r="DH281" s="174"/>
      <c r="DI281" s="174"/>
      <c r="DJ281" s="174"/>
      <c r="DK281" s="174"/>
      <c r="DL281" s="174"/>
      <c r="DM281" s="174"/>
      <c r="DN281" s="174"/>
      <c r="DO281" s="174"/>
      <c r="DP281" s="174"/>
      <c r="DQ281" s="174"/>
      <c r="DR281" s="174"/>
      <c r="DS281" s="174"/>
      <c r="DT281" s="174"/>
      <c r="DU281" s="174"/>
      <c r="DV281" s="174"/>
      <c r="DW281" s="174"/>
      <c r="DX281" s="174"/>
      <c r="DY281" s="174"/>
      <c r="DZ281" s="175"/>
      <c r="EA281" s="175"/>
      <c r="EB281" s="175"/>
      <c r="EC281" s="175"/>
      <c r="ED281" s="175"/>
      <c r="EE281" s="175"/>
      <c r="EF281" s="175"/>
    </row>
    <row r="282" spans="59:136">
      <c r="BI282" s="362" t="s">
        <v>336</v>
      </c>
      <c r="CP282" s="193"/>
      <c r="CT282" s="397"/>
      <c r="CU282" s="174"/>
      <c r="CV282" s="174"/>
      <c r="CW282" s="174"/>
      <c r="CX282" s="398"/>
      <c r="CY282" s="174"/>
      <c r="CZ282" s="174"/>
      <c r="DA282" s="174"/>
      <c r="DB282" s="174"/>
      <c r="DC282" s="174"/>
      <c r="DD282" s="399"/>
      <c r="DE282" s="398"/>
      <c r="DF282" s="174"/>
      <c r="DG282" s="174"/>
      <c r="DH282" s="174"/>
      <c r="DI282" s="174"/>
      <c r="DJ282" s="174"/>
      <c r="DK282" s="174"/>
      <c r="DL282" s="174"/>
      <c r="DM282" s="174"/>
      <c r="DN282" s="174"/>
      <c r="DO282" s="174"/>
      <c r="DP282" s="174"/>
      <c r="DQ282" s="174"/>
      <c r="DR282" s="174"/>
      <c r="DS282" s="174"/>
      <c r="DT282" s="174"/>
      <c r="DU282" s="174"/>
      <c r="DV282" s="174"/>
      <c r="DW282" s="174"/>
      <c r="DX282" s="174"/>
      <c r="DY282" s="174"/>
      <c r="DZ282" s="175"/>
      <c r="EA282" s="175"/>
      <c r="EB282" s="175"/>
      <c r="EC282" s="175"/>
      <c r="ED282" s="175"/>
      <c r="EE282" s="175"/>
      <c r="EF282" s="175"/>
    </row>
    <row r="283" spans="59:136">
      <c r="CP283" s="193"/>
      <c r="CT283" s="397"/>
      <c r="CU283" s="174"/>
      <c r="CV283" s="174"/>
      <c r="CW283" s="174"/>
      <c r="CX283" s="398"/>
      <c r="CY283" s="174"/>
      <c r="CZ283" s="174"/>
      <c r="DA283" s="174"/>
      <c r="DB283" s="174"/>
      <c r="DC283" s="174"/>
      <c r="DD283" s="174"/>
      <c r="DE283" s="175"/>
      <c r="DF283" s="398"/>
      <c r="DG283" s="174"/>
      <c r="DH283" s="174"/>
      <c r="DI283" s="174"/>
      <c r="DJ283" s="174"/>
      <c r="DK283" s="174"/>
      <c r="DL283" s="174"/>
      <c r="DM283" s="174"/>
      <c r="DN283" s="174"/>
      <c r="DO283" s="174"/>
      <c r="DP283" s="174"/>
      <c r="DQ283" s="174"/>
      <c r="DR283" s="174"/>
      <c r="DS283" s="174"/>
      <c r="DT283" s="174"/>
      <c r="DU283" s="174"/>
      <c r="DV283" s="174"/>
      <c r="DW283" s="174"/>
      <c r="DX283" s="174"/>
      <c r="DY283" s="174"/>
      <c r="DZ283" s="175"/>
      <c r="EA283" s="175"/>
      <c r="EB283" s="175"/>
      <c r="EC283" s="175"/>
      <c r="ED283" s="175"/>
      <c r="EE283" s="175"/>
      <c r="EF283" s="175"/>
    </row>
    <row r="284" spans="59:136" ht="16.5">
      <c r="BG284" s="363"/>
      <c r="BH284" s="181"/>
      <c r="BI284" s="512" t="str">
        <f>IF(Kita&lt;&gt;"",VLOOKUP(Kita,'Hilfsfelder NEU'!S2:W165,2,FALSE),"")</f>
        <v/>
      </c>
      <c r="BJ284" s="512"/>
      <c r="BK284" s="512"/>
      <c r="BL284" s="512"/>
      <c r="BM284" s="512"/>
      <c r="BN284" s="512"/>
      <c r="BO284" s="512"/>
      <c r="BP284" s="512"/>
      <c r="BQ284" s="512"/>
      <c r="BR284" s="512"/>
      <c r="BS284" s="512"/>
      <c r="BT284" s="512"/>
      <c r="BU284" s="512"/>
      <c r="BV284" s="512"/>
      <c r="BW284" s="512"/>
      <c r="BX284" s="512"/>
      <c r="BY284" s="512"/>
      <c r="BZ284" s="512"/>
      <c r="CA284" s="512"/>
      <c r="CB284" s="181"/>
      <c r="CC284" s="181"/>
      <c r="CP284" s="193"/>
      <c r="CT284" s="174"/>
      <c r="CU284" s="174"/>
      <c r="CV284" s="174"/>
      <c r="CW284" s="174"/>
      <c r="CX284" s="174"/>
      <c r="CY284" s="174"/>
      <c r="CZ284" s="174"/>
      <c r="DA284" s="174"/>
      <c r="DB284" s="174"/>
      <c r="DC284" s="174"/>
      <c r="DD284" s="174"/>
      <c r="DE284" s="174"/>
      <c r="DF284" s="174"/>
      <c r="DG284" s="174"/>
      <c r="DH284" s="174"/>
      <c r="DI284" s="174"/>
      <c r="DJ284" s="174"/>
      <c r="DK284" s="174"/>
      <c r="DL284" s="174"/>
      <c r="DM284" s="174"/>
      <c r="DN284" s="174"/>
      <c r="DO284" s="174"/>
      <c r="DP284" s="174"/>
      <c r="DQ284" s="174"/>
      <c r="DR284" s="174"/>
      <c r="DS284" s="174"/>
      <c r="DT284" s="174"/>
      <c r="DU284" s="174"/>
      <c r="DV284" s="174"/>
      <c r="DW284" s="174"/>
      <c r="DX284" s="174"/>
      <c r="DY284" s="174"/>
      <c r="DZ284" s="175"/>
      <c r="EA284" s="175"/>
      <c r="EB284" s="175"/>
      <c r="EC284" s="175"/>
      <c r="ED284" s="175"/>
      <c r="EE284" s="175"/>
      <c r="EF284" s="175"/>
    </row>
    <row r="285" spans="59:136" ht="16.5">
      <c r="BG285" s="363"/>
      <c r="BH285" s="181"/>
      <c r="BI285" s="512" t="str">
        <f>IF(Kita&lt;&gt;"",VLOOKUP(Kita,'Hilfsfelder NEU'!S2:W165,3,FALSE),"")</f>
        <v/>
      </c>
      <c r="BJ285" s="512"/>
      <c r="BK285" s="512"/>
      <c r="BL285" s="512"/>
      <c r="BM285" s="512"/>
      <c r="BN285" s="512"/>
      <c r="BO285" s="512"/>
      <c r="BP285" s="512"/>
      <c r="BQ285" s="512"/>
      <c r="BR285" s="512"/>
      <c r="BS285" s="512"/>
      <c r="BT285" s="512"/>
      <c r="BU285" s="512"/>
      <c r="BV285" s="512"/>
      <c r="BW285" s="512"/>
      <c r="BX285" s="512"/>
      <c r="BY285" s="512"/>
      <c r="BZ285" s="512"/>
      <c r="CA285" s="512"/>
      <c r="CB285" s="181"/>
      <c r="CC285" s="181"/>
      <c r="CP285" s="193"/>
      <c r="CT285" s="397"/>
      <c r="CU285" s="174"/>
      <c r="CV285" s="174"/>
      <c r="CW285" s="174"/>
      <c r="CX285" s="174"/>
      <c r="CY285" s="174"/>
      <c r="CZ285" s="174"/>
      <c r="DA285" s="174"/>
      <c r="DB285" s="174"/>
      <c r="DC285" s="174"/>
      <c r="DD285" s="174"/>
      <c r="DE285" s="174"/>
      <c r="DF285" s="174"/>
      <c r="DG285" s="174"/>
      <c r="DH285" s="174"/>
      <c r="DI285" s="397"/>
      <c r="DJ285" s="174"/>
      <c r="DK285" s="174"/>
      <c r="DL285" s="174"/>
      <c r="DM285" s="174"/>
      <c r="DN285" s="174"/>
      <c r="DO285" s="174"/>
      <c r="DP285" s="174"/>
      <c r="DQ285" s="174"/>
      <c r="DR285" s="174"/>
      <c r="DS285" s="397"/>
      <c r="DT285" s="174"/>
      <c r="DU285" s="174"/>
      <c r="DV285" s="174"/>
      <c r="DW285" s="174"/>
      <c r="DX285" s="174"/>
      <c r="DY285" s="174"/>
      <c r="DZ285" s="175"/>
      <c r="EA285" s="175"/>
      <c r="EB285" s="175"/>
      <c r="EC285" s="175"/>
      <c r="ED285" s="175"/>
      <c r="EE285" s="175"/>
      <c r="EF285" s="175"/>
    </row>
    <row r="286" spans="59:136" ht="16.5">
      <c r="BG286" s="182"/>
      <c r="BH286" s="182"/>
      <c r="BI286" s="700" t="str">
        <f>IF(Kita&lt;&gt;"",VLOOKUP(Kita,'Hilfsfelder NEU'!S2:W165,4,FALSE),"")</f>
        <v/>
      </c>
      <c r="BJ286" s="700"/>
      <c r="BK286" s="700"/>
      <c r="BL286" s="700" t="str">
        <f>IF(Kita&lt;&gt;"",VLOOKUP(Kita,'Hilfsfelder NEU'!S2:W165,5,FALSE),"")</f>
        <v/>
      </c>
      <c r="BM286" s="700"/>
      <c r="BN286" s="700"/>
      <c r="BO286" s="700"/>
      <c r="BP286" s="700"/>
      <c r="BQ286" s="700"/>
      <c r="BR286" s="700"/>
      <c r="BS286" s="700"/>
      <c r="BT286" s="700"/>
      <c r="BU286" s="700"/>
      <c r="BV286" s="700"/>
      <c r="BW286" s="700"/>
      <c r="BX286" s="700"/>
      <c r="BY286" s="700"/>
      <c r="BZ286" s="700"/>
      <c r="CA286" s="700"/>
      <c r="CB286" s="181"/>
      <c r="CC286" s="181"/>
      <c r="CP286" s="193"/>
      <c r="CT286" s="397"/>
      <c r="CU286" s="174"/>
      <c r="CV286" s="174"/>
      <c r="CW286" s="174"/>
      <c r="CX286" s="398"/>
      <c r="CY286" s="175"/>
      <c r="CZ286" s="174"/>
      <c r="DA286" s="174"/>
      <c r="DB286" s="174"/>
      <c r="DC286" s="174"/>
      <c r="DD286" s="174"/>
      <c r="DE286" s="398"/>
      <c r="DF286" s="174"/>
      <c r="DG286" s="174"/>
      <c r="DH286" s="174"/>
      <c r="DI286" s="375"/>
      <c r="DJ286" s="174"/>
      <c r="DK286" s="174"/>
      <c r="DL286" s="174"/>
      <c r="DM286" s="174"/>
      <c r="DN286" s="174"/>
      <c r="DO286" s="174"/>
      <c r="DP286" s="174"/>
      <c r="DQ286" s="174"/>
      <c r="DR286" s="174"/>
      <c r="DS286" s="174"/>
      <c r="DT286" s="174"/>
      <c r="DU286" s="174"/>
      <c r="DV286" s="695"/>
      <c r="DW286" s="695"/>
      <c r="DX286" s="695"/>
      <c r="DY286" s="695"/>
      <c r="DZ286" s="175"/>
      <c r="EA286" s="175"/>
      <c r="EB286" s="175"/>
      <c r="EC286" s="175"/>
      <c r="ED286" s="175"/>
      <c r="EE286" s="175"/>
      <c r="EF286" s="175"/>
    </row>
    <row r="287" spans="59:136" ht="16.5">
      <c r="BG287" s="181"/>
      <c r="BH287" s="181"/>
      <c r="BI287" s="513"/>
      <c r="BJ287" s="513"/>
      <c r="BK287" s="513"/>
      <c r="BL287" s="513"/>
      <c r="BM287" s="513"/>
      <c r="BN287" s="513"/>
      <c r="BO287" s="513"/>
      <c r="BP287" s="513"/>
      <c r="BQ287" s="513"/>
      <c r="BR287" s="513"/>
      <c r="BS287" s="513"/>
      <c r="BT287" s="513"/>
      <c r="BU287" s="513"/>
      <c r="BV287" s="513"/>
      <c r="BW287" s="513"/>
      <c r="BX287" s="513"/>
      <c r="BY287" s="513"/>
      <c r="BZ287" s="513"/>
      <c r="CA287" s="513"/>
      <c r="CB287" s="181"/>
      <c r="CC287" s="181"/>
      <c r="CP287" s="193"/>
      <c r="CT287" s="397"/>
      <c r="CU287" s="174"/>
      <c r="CV287" s="174"/>
      <c r="CW287" s="174"/>
      <c r="CX287" s="174"/>
      <c r="CY287" s="174"/>
      <c r="CZ287" s="174"/>
      <c r="DA287" s="174"/>
      <c r="DB287" s="174"/>
      <c r="DC287" s="174"/>
      <c r="DD287" s="174"/>
      <c r="DE287" s="174"/>
      <c r="DF287" s="174"/>
      <c r="DG287" s="174"/>
      <c r="DH287" s="174"/>
      <c r="DI287" s="174"/>
      <c r="DJ287" s="174"/>
      <c r="DK287" s="174"/>
      <c r="DL287" s="174"/>
      <c r="DM287" s="174"/>
      <c r="DN287" s="174"/>
      <c r="DO287" s="174"/>
      <c r="DP287" s="174"/>
      <c r="DQ287" s="174"/>
      <c r="DR287" s="174"/>
      <c r="DS287" s="397"/>
      <c r="DT287" s="174"/>
      <c r="DU287" s="174"/>
      <c r="DV287" s="174"/>
      <c r="DW287" s="174"/>
      <c r="DX287" s="174"/>
      <c r="DY287" s="174"/>
      <c r="DZ287" s="175"/>
      <c r="EA287" s="175"/>
      <c r="EB287" s="175"/>
      <c r="EC287" s="175"/>
      <c r="ED287" s="175"/>
      <c r="EE287" s="175"/>
      <c r="EF287" s="175"/>
    </row>
    <row r="288" spans="59:136" ht="16.5">
      <c r="BG288" s="181"/>
      <c r="BH288" s="181"/>
      <c r="BI288" s="514"/>
      <c r="BJ288" s="514"/>
      <c r="BK288" s="514"/>
      <c r="BL288" s="514"/>
      <c r="BM288" s="514"/>
      <c r="BN288" s="514"/>
      <c r="BO288" s="514"/>
      <c r="BP288" s="514"/>
      <c r="BQ288" s="514"/>
      <c r="BR288" s="514"/>
      <c r="BS288" s="514"/>
      <c r="BT288" s="514"/>
      <c r="BU288" s="514"/>
      <c r="BV288" s="514"/>
      <c r="BW288" s="514"/>
      <c r="BX288" s="514"/>
      <c r="BY288" s="514"/>
      <c r="BZ288" s="514"/>
      <c r="CA288" s="514"/>
      <c r="CB288" s="181"/>
      <c r="CC288" s="181"/>
      <c r="CP288" s="193"/>
      <c r="CT288" s="397"/>
      <c r="CU288" s="174"/>
      <c r="CV288" s="174"/>
      <c r="CW288" s="174"/>
      <c r="CX288" s="400"/>
      <c r="CY288" s="174"/>
      <c r="CZ288" s="174"/>
      <c r="DA288" s="174"/>
      <c r="DB288" s="174"/>
      <c r="DC288" s="174"/>
      <c r="DD288" s="174"/>
      <c r="DE288" s="400"/>
      <c r="DF288" s="174"/>
      <c r="DG288" s="174"/>
      <c r="DH288" s="174"/>
      <c r="DI288" s="375"/>
      <c r="DJ288" s="174"/>
      <c r="DK288" s="174"/>
      <c r="DL288" s="174"/>
      <c r="DM288" s="174"/>
      <c r="DN288" s="174"/>
      <c r="DO288" s="174"/>
      <c r="DP288" s="174"/>
      <c r="DQ288" s="174"/>
      <c r="DR288" s="174"/>
      <c r="DS288" s="174"/>
      <c r="DT288" s="174"/>
      <c r="DU288" s="174"/>
      <c r="DV288" s="695"/>
      <c r="DW288" s="695"/>
      <c r="DX288" s="695"/>
      <c r="DY288" s="695"/>
      <c r="DZ288" s="175"/>
      <c r="EA288" s="175"/>
      <c r="EB288" s="175"/>
      <c r="EC288" s="175"/>
      <c r="ED288" s="175"/>
      <c r="EE288" s="175"/>
      <c r="EF288" s="175"/>
    </row>
    <row r="289" spans="59:136">
      <c r="BG289" s="181"/>
      <c r="BH289" s="181"/>
      <c r="BI289" s="181"/>
      <c r="BJ289" s="181"/>
      <c r="BK289" s="181"/>
      <c r="BL289" s="181"/>
      <c r="BM289" s="181"/>
      <c r="BN289" s="181"/>
      <c r="BO289" s="363"/>
      <c r="BP289" s="181"/>
      <c r="BQ289" s="181"/>
      <c r="BR289" s="181"/>
      <c r="BS289" s="181"/>
      <c r="BT289" s="181"/>
      <c r="BU289" s="181"/>
      <c r="BV289" s="181"/>
      <c r="BW289" s="181"/>
      <c r="BX289" s="181"/>
      <c r="BY289" s="181"/>
      <c r="BZ289" s="181"/>
      <c r="CA289" s="181"/>
      <c r="CB289" s="181"/>
      <c r="CC289" s="181"/>
      <c r="CP289" s="193"/>
      <c r="CT289" s="397"/>
      <c r="CU289" s="174"/>
      <c r="CV289" s="174"/>
      <c r="CW289" s="174"/>
      <c r="CX289" s="174"/>
      <c r="CY289" s="174"/>
      <c r="CZ289" s="174"/>
      <c r="DA289" s="174"/>
      <c r="DB289" s="174"/>
      <c r="DC289" s="174"/>
      <c r="DD289" s="174"/>
      <c r="DE289" s="174"/>
      <c r="DF289" s="174"/>
      <c r="DG289" s="174"/>
      <c r="DH289" s="174"/>
      <c r="DI289" s="174"/>
      <c r="DJ289" s="174"/>
      <c r="DK289" s="174"/>
      <c r="DL289" s="174"/>
      <c r="DM289" s="174"/>
      <c r="DN289" s="174"/>
      <c r="DO289" s="174"/>
      <c r="DP289" s="174"/>
      <c r="DQ289" s="174"/>
      <c r="DR289" s="174"/>
      <c r="DS289" s="397"/>
      <c r="DT289" s="174"/>
      <c r="DU289" s="174"/>
      <c r="DV289" s="174"/>
      <c r="DW289" s="174"/>
      <c r="DX289" s="174"/>
      <c r="DY289" s="174"/>
      <c r="DZ289" s="175"/>
      <c r="EA289" s="175"/>
      <c r="EB289" s="175"/>
      <c r="EC289" s="175"/>
      <c r="ED289" s="175"/>
      <c r="EE289" s="175"/>
      <c r="EF289" s="175"/>
    </row>
    <row r="290" spans="59:136">
      <c r="BG290" s="181"/>
      <c r="BH290" s="181"/>
      <c r="BI290" s="181"/>
      <c r="BJ290" s="181"/>
      <c r="BK290" s="181"/>
      <c r="BL290" s="181"/>
      <c r="BM290" s="181"/>
      <c r="BN290" s="181"/>
      <c r="BO290" s="181"/>
      <c r="BP290" s="181"/>
      <c r="BQ290" s="181"/>
      <c r="BR290" s="181"/>
      <c r="BS290" s="181"/>
      <c r="BT290" s="181"/>
      <c r="BU290" s="181"/>
      <c r="BV290" s="181"/>
      <c r="BW290" s="181"/>
      <c r="BX290" s="181"/>
      <c r="BY290" s="181"/>
      <c r="BZ290" s="181"/>
      <c r="CA290" s="181"/>
      <c r="CB290" s="181"/>
      <c r="CC290" s="181"/>
      <c r="CD290" s="706"/>
      <c r="CE290" s="706"/>
      <c r="CF290" s="706"/>
      <c r="CG290" s="706"/>
      <c r="CH290" s="516" t="s">
        <v>324</v>
      </c>
      <c r="CI290" s="516"/>
      <c r="CJ290" s="516"/>
      <c r="CK290" s="516"/>
      <c r="CL290" s="517">
        <f ca="1">TODAY()</f>
        <v>45673</v>
      </c>
      <c r="CM290" s="517"/>
      <c r="CN290" s="517"/>
      <c r="CO290" s="517"/>
      <c r="CP290" s="517"/>
      <c r="CQ290" s="517"/>
      <c r="CR290" s="401"/>
      <c r="CT290" s="397"/>
      <c r="CU290" s="174"/>
      <c r="CV290" s="174"/>
      <c r="CW290" s="174"/>
      <c r="CX290" s="398"/>
      <c r="CY290" s="174"/>
      <c r="CZ290" s="175"/>
      <c r="DA290" s="174"/>
      <c r="DB290" s="174"/>
      <c r="DC290" s="174"/>
      <c r="DD290" s="174"/>
      <c r="DE290" s="398"/>
      <c r="DF290" s="174"/>
      <c r="DG290" s="174"/>
      <c r="DH290" s="174"/>
      <c r="DI290" s="375"/>
      <c r="DJ290" s="174"/>
      <c r="DK290" s="174"/>
      <c r="DL290" s="174"/>
      <c r="DM290" s="174"/>
      <c r="DN290" s="174"/>
      <c r="DO290" s="174"/>
      <c r="DP290" s="174"/>
      <c r="DQ290" s="174"/>
      <c r="DR290" s="174"/>
      <c r="DS290" s="174"/>
      <c r="DT290" s="174"/>
      <c r="DU290" s="174"/>
      <c r="DV290" s="695"/>
      <c r="DW290" s="695"/>
      <c r="DX290" s="695"/>
      <c r="DY290" s="695"/>
      <c r="DZ290" s="175"/>
      <c r="EA290" s="175"/>
      <c r="EB290" s="175"/>
      <c r="EC290" s="175"/>
      <c r="ED290" s="175"/>
      <c r="EE290" s="175"/>
      <c r="EF290" s="175"/>
    </row>
    <row r="291" spans="59:136">
      <c r="BG291" s="181"/>
      <c r="BH291" s="181"/>
      <c r="BI291" s="181"/>
      <c r="BJ291" s="181"/>
      <c r="BK291" s="181"/>
      <c r="BL291" s="181"/>
      <c r="BM291" s="181" t="s">
        <v>323</v>
      </c>
      <c r="BN291" s="181"/>
      <c r="BO291" s="181"/>
      <c r="BP291" s="181"/>
      <c r="BQ291" s="181"/>
      <c r="BR291" s="181"/>
      <c r="BS291" s="181"/>
      <c r="BT291" s="181"/>
      <c r="BU291" s="181"/>
      <c r="BV291" s="181"/>
      <c r="BW291" s="181"/>
      <c r="BX291" s="181"/>
      <c r="BY291" s="181"/>
      <c r="BZ291" s="181"/>
      <c r="CA291" s="181"/>
      <c r="CB291" s="181"/>
      <c r="CC291" s="181"/>
      <c r="CD291" s="184"/>
      <c r="CE291" s="402"/>
      <c r="CF291" s="402"/>
      <c r="CG291" s="402"/>
      <c r="CH291" s="402" t="s">
        <v>325</v>
      </c>
      <c r="CI291" s="699" t="s">
        <v>330</v>
      </c>
      <c r="CJ291" s="699"/>
      <c r="CK291" s="699"/>
      <c r="CL291" s="699"/>
      <c r="CM291" s="699"/>
      <c r="CN291" s="699"/>
      <c r="CO291" s="699"/>
      <c r="CP291" s="699"/>
      <c r="CQ291" s="699"/>
      <c r="CR291" s="699"/>
      <c r="CT291" s="174"/>
      <c r="CU291" s="174"/>
      <c r="CV291" s="174"/>
      <c r="CW291" s="174"/>
      <c r="CX291" s="174"/>
      <c r="CY291" s="174"/>
      <c r="CZ291" s="174"/>
      <c r="DA291" s="174"/>
      <c r="DB291" s="174"/>
      <c r="DC291" s="174"/>
      <c r="DD291" s="174"/>
      <c r="DE291" s="174"/>
      <c r="DF291" s="174"/>
      <c r="DG291" s="174"/>
      <c r="DH291" s="174"/>
      <c r="DI291" s="174"/>
      <c r="DJ291" s="174"/>
      <c r="DK291" s="174"/>
      <c r="DL291" s="174"/>
      <c r="DM291" s="174"/>
      <c r="DN291" s="174"/>
      <c r="DO291" s="174"/>
      <c r="DP291" s="174"/>
      <c r="DQ291" s="174"/>
      <c r="DR291" s="174"/>
      <c r="DS291" s="174"/>
      <c r="DT291" s="174"/>
      <c r="DU291" s="174"/>
      <c r="DV291" s="174"/>
      <c r="DW291" s="174"/>
      <c r="DX291" s="174"/>
      <c r="DY291" s="174"/>
      <c r="DZ291" s="175"/>
      <c r="EA291" s="175"/>
      <c r="EB291" s="175"/>
      <c r="EC291" s="175"/>
      <c r="ED291" s="175"/>
      <c r="EE291" s="175"/>
      <c r="EF291" s="175"/>
    </row>
    <row r="292" spans="59:136">
      <c r="CH292" s="515"/>
      <c r="CI292" s="515"/>
      <c r="CJ292" s="515"/>
      <c r="CP292" s="193"/>
      <c r="CT292" s="174"/>
      <c r="CU292" s="174"/>
      <c r="CV292" s="174"/>
      <c r="CW292" s="174"/>
      <c r="CX292" s="174"/>
      <c r="CY292" s="174"/>
      <c r="CZ292" s="174"/>
      <c r="DA292" s="174"/>
      <c r="DB292" s="174"/>
      <c r="DC292" s="174"/>
      <c r="DD292" s="174"/>
      <c r="DE292" s="174"/>
      <c r="DF292" s="174"/>
      <c r="DG292" s="174"/>
      <c r="DH292" s="174"/>
      <c r="DI292" s="174"/>
      <c r="DJ292" s="174"/>
      <c r="DK292" s="174"/>
      <c r="DL292" s="174"/>
      <c r="DM292" s="174"/>
      <c r="DN292" s="174"/>
      <c r="DO292" s="174"/>
      <c r="DP292" s="174"/>
      <c r="DQ292" s="174"/>
      <c r="DR292" s="174"/>
      <c r="DS292" s="174"/>
      <c r="DT292" s="174"/>
      <c r="DU292" s="174"/>
      <c r="DV292" s="174"/>
      <c r="DW292" s="174"/>
      <c r="DX292" s="174"/>
      <c r="DY292" s="174"/>
      <c r="DZ292" s="175"/>
      <c r="EA292" s="175"/>
      <c r="EB292" s="175"/>
      <c r="EC292" s="175"/>
      <c r="ED292" s="175"/>
      <c r="EE292" s="175"/>
      <c r="EF292" s="175"/>
    </row>
    <row r="293" spans="59:136" ht="16.5">
      <c r="BG293" s="181"/>
      <c r="BH293" s="181"/>
      <c r="BI293" s="364" t="s">
        <v>321</v>
      </c>
      <c r="BJ293" s="193"/>
      <c r="BK293" s="193"/>
      <c r="BL293" s="193"/>
      <c r="BM293" s="193"/>
      <c r="BN293" s="193"/>
      <c r="BO293" s="193"/>
      <c r="BP293" s="193"/>
      <c r="BQ293" s="193"/>
      <c r="BR293" s="193"/>
      <c r="BS293" s="193"/>
      <c r="BT293" s="193"/>
      <c r="BU293" s="193"/>
      <c r="BV293" s="193"/>
      <c r="BW293" s="193"/>
      <c r="BX293" s="193"/>
      <c r="BY293" s="193"/>
      <c r="BZ293" s="193"/>
      <c r="CA293" s="193"/>
      <c r="CB293" s="193"/>
      <c r="CC293" s="193"/>
      <c r="CD293" s="193"/>
      <c r="CE293" s="193"/>
      <c r="CF293" s="193"/>
      <c r="CG293" s="193"/>
      <c r="CH293" s="193"/>
      <c r="CI293" s="193"/>
      <c r="CJ293" s="193"/>
      <c r="CK293" s="193"/>
      <c r="CL293" s="193"/>
      <c r="CM293" s="193"/>
      <c r="CN293" s="193"/>
      <c r="CT293" s="696"/>
      <c r="CU293" s="696"/>
      <c r="CV293" s="696"/>
      <c r="CW293" s="696"/>
      <c r="CX293" s="696"/>
      <c r="CY293" s="696"/>
      <c r="CZ293" s="696"/>
      <c r="DA293" s="696"/>
      <c r="DB293" s="696"/>
      <c r="DC293" s="696"/>
      <c r="DD293" s="696"/>
      <c r="DE293" s="696"/>
      <c r="DF293" s="696"/>
      <c r="DG293" s="696"/>
      <c r="DH293" s="696"/>
      <c r="DI293" s="696"/>
      <c r="DJ293" s="696"/>
      <c r="DK293" s="696"/>
      <c r="DL293" s="696"/>
      <c r="DM293" s="696"/>
      <c r="DN293" s="696"/>
      <c r="DO293" s="696"/>
      <c r="DP293" s="696"/>
      <c r="DQ293" s="696"/>
      <c r="DR293" s="696"/>
      <c r="DS293" s="696"/>
      <c r="DT293" s="696"/>
      <c r="DU293" s="696"/>
      <c r="DV293" s="696"/>
      <c r="DW293" s="696"/>
      <c r="DX293" s="696"/>
      <c r="DY293" s="696"/>
      <c r="DZ293" s="175"/>
      <c r="EA293" s="175"/>
      <c r="EB293" s="175"/>
      <c r="EC293" s="175"/>
      <c r="ED293" s="175"/>
      <c r="EE293" s="175"/>
      <c r="EF293" s="175"/>
    </row>
    <row r="294" spans="59:136">
      <c r="BG294" s="181"/>
      <c r="BH294" s="181"/>
      <c r="BI294" s="193"/>
      <c r="BJ294" s="193"/>
      <c r="BK294" s="193"/>
      <c r="BL294" s="193"/>
      <c r="BM294" s="193"/>
      <c r="BN294" s="193"/>
      <c r="BO294" s="193"/>
      <c r="BP294" s="193"/>
      <c r="BQ294" s="193"/>
      <c r="BR294" s="193"/>
      <c r="BS294" s="193"/>
      <c r="BT294" s="193"/>
      <c r="BU294" s="193"/>
      <c r="BV294" s="193"/>
      <c r="BW294" s="193"/>
      <c r="BX294" s="193"/>
      <c r="BY294" s="193"/>
      <c r="BZ294" s="193"/>
      <c r="CA294" s="193"/>
      <c r="CB294" s="193"/>
      <c r="CC294" s="193"/>
      <c r="CD294" s="193"/>
      <c r="CE294" s="193"/>
      <c r="CF294" s="193"/>
      <c r="CG294" s="193"/>
      <c r="CH294" s="193"/>
      <c r="CI294" s="193"/>
      <c r="CJ294" s="193"/>
      <c r="CK294" s="193"/>
      <c r="CL294" s="193"/>
      <c r="CM294" s="193"/>
      <c r="CN294" s="193"/>
      <c r="CT294" s="697"/>
      <c r="CU294" s="697"/>
      <c r="CV294" s="697"/>
      <c r="CW294" s="697"/>
      <c r="CX294" s="697"/>
      <c r="CY294" s="697"/>
      <c r="CZ294" s="697"/>
      <c r="DA294" s="697"/>
      <c r="DB294" s="697"/>
      <c r="DC294" s="697"/>
      <c r="DD294" s="697"/>
      <c r="DE294" s="697"/>
      <c r="DF294" s="697"/>
      <c r="DG294" s="697"/>
      <c r="DH294" s="697"/>
      <c r="DI294" s="697"/>
      <c r="DJ294" s="697"/>
      <c r="DK294" s="697"/>
      <c r="DL294" s="697"/>
      <c r="DM294" s="697"/>
      <c r="DN294" s="697"/>
      <c r="DO294" s="697"/>
      <c r="DP294" s="697"/>
      <c r="DQ294" s="697"/>
      <c r="DR294" s="697"/>
      <c r="DS294" s="697"/>
      <c r="DT294" s="697"/>
      <c r="DU294" s="697"/>
      <c r="DV294" s="698"/>
      <c r="DW294" s="698"/>
      <c r="DX294" s="698"/>
      <c r="DY294" s="692"/>
      <c r="DZ294" s="175"/>
      <c r="EA294" s="175"/>
      <c r="EB294" s="175"/>
      <c r="EC294" s="175"/>
      <c r="ED294" s="175"/>
      <c r="EE294" s="175"/>
      <c r="EF294" s="175"/>
    </row>
    <row r="295" spans="59:136">
      <c r="BG295" s="181"/>
      <c r="BH295" s="181"/>
      <c r="BI295" s="365" t="s">
        <v>316</v>
      </c>
      <c r="BJ295" s="366"/>
      <c r="BK295" s="366"/>
      <c r="BL295" s="366"/>
      <c r="BM295" s="366"/>
      <c r="BN295" s="366"/>
      <c r="BO295" s="366"/>
      <c r="BP295" s="366"/>
      <c r="BQ295" s="366"/>
      <c r="BR295" s="366"/>
      <c r="BS295" s="366"/>
      <c r="BT295" s="366"/>
      <c r="BU295" s="366"/>
      <c r="BV295" s="366"/>
      <c r="BW295" s="366"/>
      <c r="BX295" s="368"/>
      <c r="BY295" s="366"/>
      <c r="BZ295" s="366"/>
      <c r="CA295" s="366"/>
      <c r="CB295" s="366"/>
      <c r="CC295" s="366"/>
      <c r="CD295" s="365" t="s">
        <v>14</v>
      </c>
      <c r="CE295" s="366"/>
      <c r="CF295" s="366"/>
      <c r="CG295" s="366"/>
      <c r="CH295" s="369"/>
      <c r="CI295" s="366"/>
      <c r="CJ295" s="366"/>
      <c r="CK295" s="366"/>
      <c r="CL295" s="366"/>
      <c r="CM295" s="366"/>
      <c r="CN295" s="370"/>
      <c r="CT295" s="697"/>
      <c r="CU295" s="697"/>
      <c r="CV295" s="697"/>
      <c r="CW295" s="697"/>
      <c r="CX295" s="697"/>
      <c r="CY295" s="697"/>
      <c r="CZ295" s="697"/>
      <c r="DA295" s="697"/>
      <c r="DB295" s="697"/>
      <c r="DC295" s="697"/>
      <c r="DD295" s="697"/>
      <c r="DE295" s="697"/>
      <c r="DF295" s="697"/>
      <c r="DG295" s="697"/>
      <c r="DH295" s="697"/>
      <c r="DI295" s="697"/>
      <c r="DJ295" s="697"/>
      <c r="DK295" s="697"/>
      <c r="DL295" s="697"/>
      <c r="DM295" s="697"/>
      <c r="DN295" s="697"/>
      <c r="DO295" s="697"/>
      <c r="DP295" s="697"/>
      <c r="DQ295" s="697"/>
      <c r="DR295" s="697"/>
      <c r="DS295" s="697"/>
      <c r="DT295" s="697"/>
      <c r="DU295" s="697"/>
      <c r="DV295" s="698"/>
      <c r="DW295" s="698"/>
      <c r="DX295" s="698"/>
      <c r="DY295" s="692"/>
      <c r="DZ295" s="175"/>
      <c r="EA295" s="175"/>
      <c r="EB295" s="175"/>
      <c r="EC295" s="175"/>
      <c r="ED295" s="175"/>
      <c r="EE295" s="175"/>
      <c r="EF295" s="175"/>
    </row>
    <row r="296" spans="59:136">
      <c r="BG296" s="181"/>
      <c r="BH296" s="181"/>
      <c r="BI296" s="371" t="s">
        <v>313</v>
      </c>
      <c r="BJ296" s="520">
        <f>A16</f>
        <v>0</v>
      </c>
      <c r="BK296" s="520"/>
      <c r="BL296" s="520"/>
      <c r="BM296" s="520"/>
      <c r="BN296" s="520"/>
      <c r="BO296" s="520"/>
      <c r="BP296" s="520"/>
      <c r="BQ296" s="520"/>
      <c r="BR296" s="520"/>
      <c r="BS296" s="520"/>
      <c r="BT296" s="520"/>
      <c r="BU296" s="520"/>
      <c r="BV296" s="520"/>
      <c r="BW296" s="520"/>
      <c r="BX296" s="520"/>
      <c r="BY296" s="520"/>
      <c r="BZ296" s="520"/>
      <c r="CA296" s="520"/>
      <c r="CB296" s="520"/>
      <c r="CC296" s="740"/>
      <c r="CD296" s="521" t="str">
        <f>IF($D$16&lt;&gt;"",$D$16,"")</f>
        <v/>
      </c>
      <c r="CE296" s="522"/>
      <c r="CF296" s="522"/>
      <c r="CG296" s="522"/>
      <c r="CH296" s="522"/>
      <c r="CI296" s="522"/>
      <c r="CJ296" s="522"/>
      <c r="CK296" s="522"/>
      <c r="CL296" s="522"/>
      <c r="CM296" s="522"/>
      <c r="CN296" s="523"/>
      <c r="CO296" s="376"/>
      <c r="CP296" s="193"/>
      <c r="CT296" s="697"/>
      <c r="CU296" s="697"/>
      <c r="CV296" s="697"/>
      <c r="CW296" s="697"/>
      <c r="CX296" s="697"/>
      <c r="CY296" s="697"/>
      <c r="CZ296" s="697"/>
      <c r="DA296" s="697"/>
      <c r="DB296" s="697"/>
      <c r="DC296" s="697"/>
      <c r="DD296" s="697"/>
      <c r="DE296" s="697"/>
      <c r="DF296" s="697"/>
      <c r="DG296" s="697"/>
      <c r="DH296" s="697"/>
      <c r="DI296" s="697"/>
      <c r="DJ296" s="697"/>
      <c r="DK296" s="697"/>
      <c r="DL296" s="697"/>
      <c r="DM296" s="697"/>
      <c r="DN296" s="697"/>
      <c r="DO296" s="697"/>
      <c r="DP296" s="697"/>
      <c r="DQ296" s="697"/>
      <c r="DR296" s="697"/>
      <c r="DS296" s="697"/>
      <c r="DT296" s="697"/>
      <c r="DU296" s="697"/>
      <c r="DV296" s="698"/>
      <c r="DW296" s="698"/>
      <c r="DX296" s="698"/>
      <c r="DY296" s="692"/>
      <c r="DZ296" s="175"/>
      <c r="EA296" s="175"/>
      <c r="EB296" s="175"/>
      <c r="EC296" s="175"/>
      <c r="ED296" s="175"/>
      <c r="EE296" s="175"/>
      <c r="EF296" s="175"/>
    </row>
    <row r="297" spans="59:136">
      <c r="BG297" s="181"/>
      <c r="BH297" s="181"/>
      <c r="BI297" s="365"/>
      <c r="BJ297" s="366"/>
      <c r="BK297" s="366"/>
      <c r="BL297" s="366"/>
      <c r="BM297" s="366"/>
      <c r="BN297" s="366"/>
      <c r="BO297" s="366"/>
      <c r="BP297" s="366"/>
      <c r="BQ297" s="366"/>
      <c r="BR297" s="366"/>
      <c r="BS297" s="366"/>
      <c r="BT297" s="366"/>
      <c r="BU297" s="366"/>
      <c r="BV297" s="366"/>
      <c r="BW297" s="366"/>
      <c r="BX297" s="366"/>
      <c r="BY297" s="366"/>
      <c r="BZ297" s="366"/>
      <c r="CA297" s="366"/>
      <c r="CB297" s="366"/>
      <c r="CC297" s="366"/>
      <c r="CD297" s="365"/>
      <c r="CE297" s="366"/>
      <c r="CF297" s="366"/>
      <c r="CG297" s="366"/>
      <c r="CI297" s="366"/>
      <c r="CJ297" s="366"/>
      <c r="CK297" s="366"/>
      <c r="CL297" s="366"/>
      <c r="CM297" s="366"/>
      <c r="CN297" s="370"/>
      <c r="CT297" s="704"/>
      <c r="CU297" s="704"/>
      <c r="CV297" s="704"/>
      <c r="CW297" s="704"/>
      <c r="CX297" s="704"/>
      <c r="CY297" s="704"/>
      <c r="CZ297" s="704"/>
      <c r="DA297" s="704"/>
      <c r="DB297" s="704"/>
      <c r="DC297" s="704"/>
      <c r="DD297" s="704"/>
      <c r="DE297" s="704"/>
      <c r="DF297" s="704"/>
      <c r="DG297" s="704"/>
      <c r="DH297" s="704"/>
      <c r="DI297" s="704"/>
      <c r="DJ297" s="704"/>
      <c r="DK297" s="704"/>
      <c r="DL297" s="704"/>
      <c r="DM297" s="704"/>
      <c r="DN297" s="704"/>
      <c r="DO297" s="704"/>
      <c r="DP297" s="704"/>
      <c r="DQ297" s="704"/>
      <c r="DR297" s="704"/>
      <c r="DS297" s="704"/>
      <c r="DT297" s="704"/>
      <c r="DU297" s="704"/>
      <c r="DV297" s="698"/>
      <c r="DW297" s="698"/>
      <c r="DX297" s="698"/>
      <c r="DY297" s="692"/>
      <c r="DZ297" s="175"/>
      <c r="EA297" s="175"/>
      <c r="EB297" s="175"/>
      <c r="EC297" s="175"/>
      <c r="ED297" s="175"/>
      <c r="EE297" s="175"/>
      <c r="EF297" s="175"/>
    </row>
    <row r="298" spans="59:136">
      <c r="BG298" s="181"/>
      <c r="BH298" s="181"/>
      <c r="BI298" s="371" t="s">
        <v>314</v>
      </c>
      <c r="BJ298" s="520">
        <f>A17</f>
        <v>0</v>
      </c>
      <c r="BK298" s="520"/>
      <c r="BL298" s="520"/>
      <c r="BM298" s="520"/>
      <c r="BN298" s="520"/>
      <c r="BO298" s="520"/>
      <c r="BP298" s="520"/>
      <c r="BQ298" s="520"/>
      <c r="BR298" s="520"/>
      <c r="BS298" s="520"/>
      <c r="BT298" s="520"/>
      <c r="BU298" s="520"/>
      <c r="BV298" s="520"/>
      <c r="BW298" s="520"/>
      <c r="BX298" s="520"/>
      <c r="BY298" s="520"/>
      <c r="BZ298" s="520"/>
      <c r="CA298" s="520"/>
      <c r="CB298" s="520"/>
      <c r="CC298" s="740"/>
      <c r="CD298" s="521" t="str">
        <f>IF($D$17&lt;&gt;"",$D$17,"")</f>
        <v/>
      </c>
      <c r="CE298" s="522"/>
      <c r="CF298" s="522"/>
      <c r="CG298" s="522"/>
      <c r="CH298" s="522"/>
      <c r="CI298" s="522"/>
      <c r="CJ298" s="522"/>
      <c r="CK298" s="522"/>
      <c r="CL298" s="522"/>
      <c r="CM298" s="522"/>
      <c r="CN298" s="523"/>
      <c r="CT298" s="704"/>
      <c r="CU298" s="704"/>
      <c r="CV298" s="704"/>
      <c r="CW298" s="704"/>
      <c r="CX298" s="704"/>
      <c r="CY298" s="704"/>
      <c r="CZ298" s="704"/>
      <c r="DA298" s="704"/>
      <c r="DB298" s="704"/>
      <c r="DC298" s="704"/>
      <c r="DD298" s="704"/>
      <c r="DE298" s="704"/>
      <c r="DF298" s="704"/>
      <c r="DG298" s="704"/>
      <c r="DH298" s="704"/>
      <c r="DI298" s="704"/>
      <c r="DJ298" s="704"/>
      <c r="DK298" s="704"/>
      <c r="DL298" s="704"/>
      <c r="DM298" s="704"/>
      <c r="DN298" s="704"/>
      <c r="DO298" s="704"/>
      <c r="DP298" s="704"/>
      <c r="DQ298" s="704"/>
      <c r="DR298" s="704"/>
      <c r="DS298" s="704"/>
      <c r="DT298" s="704"/>
      <c r="DU298" s="704"/>
      <c r="DV298" s="698"/>
      <c r="DW298" s="698"/>
      <c r="DX298" s="698"/>
      <c r="DY298" s="692"/>
      <c r="DZ298" s="175"/>
      <c r="EA298" s="175"/>
      <c r="EB298" s="175"/>
      <c r="EC298" s="175"/>
      <c r="ED298" s="175"/>
      <c r="EE298" s="175"/>
      <c r="EF298" s="175"/>
    </row>
    <row r="299" spans="59:136">
      <c r="BG299" s="181"/>
      <c r="BH299" s="181"/>
      <c r="BI299" s="365"/>
      <c r="BJ299" s="366"/>
      <c r="BK299" s="366"/>
      <c r="BL299" s="366"/>
      <c r="BM299" s="366"/>
      <c r="BN299" s="366"/>
      <c r="BO299" s="366"/>
      <c r="BP299" s="366"/>
      <c r="BQ299" s="366"/>
      <c r="BR299" s="366"/>
      <c r="BS299" s="366"/>
      <c r="BT299" s="366"/>
      <c r="BU299" s="366"/>
      <c r="BV299" s="366"/>
      <c r="BW299" s="366"/>
      <c r="BX299" s="366"/>
      <c r="BY299" s="366"/>
      <c r="BZ299" s="366"/>
      <c r="CA299" s="366"/>
      <c r="CB299" s="366"/>
      <c r="CC299" s="366"/>
      <c r="CD299" s="365"/>
      <c r="CE299" s="366"/>
      <c r="CF299" s="366"/>
      <c r="CG299" s="366"/>
      <c r="CI299" s="366"/>
      <c r="CJ299" s="366"/>
      <c r="CK299" s="366"/>
      <c r="CL299" s="366"/>
      <c r="CM299" s="366"/>
      <c r="CN299" s="370"/>
      <c r="CT299" s="403"/>
      <c r="CU299" s="403"/>
      <c r="CV299" s="403"/>
      <c r="CW299" s="403"/>
      <c r="CX299" s="404"/>
      <c r="CY299" s="403"/>
      <c r="CZ299" s="403"/>
      <c r="DA299" s="403"/>
      <c r="DB299" s="403"/>
      <c r="DC299" s="403"/>
      <c r="DD299" s="403"/>
      <c r="DE299" s="405"/>
      <c r="DF299" s="404"/>
      <c r="DG299" s="403"/>
      <c r="DH299" s="403"/>
      <c r="DI299" s="403"/>
      <c r="DJ299" s="403"/>
      <c r="DK299" s="403"/>
      <c r="DL299" s="403"/>
      <c r="DM299" s="403"/>
      <c r="DN299" s="403"/>
      <c r="DO299" s="403"/>
      <c r="DP299" s="403"/>
      <c r="DQ299" s="403"/>
      <c r="DR299" s="403"/>
      <c r="DS299" s="403"/>
      <c r="DT299" s="403"/>
      <c r="DU299" s="403"/>
      <c r="DV299" s="693"/>
      <c r="DW299" s="693"/>
      <c r="DX299" s="693"/>
      <c r="DY299" s="406"/>
      <c r="DZ299" s="175"/>
      <c r="EA299" s="175"/>
      <c r="EB299" s="175"/>
      <c r="EC299" s="175"/>
      <c r="ED299" s="175"/>
      <c r="EE299" s="175"/>
      <c r="EF299" s="175"/>
    </row>
    <row r="300" spans="59:136">
      <c r="BG300" s="181"/>
      <c r="BH300" s="181"/>
      <c r="BI300" s="371" t="s">
        <v>315</v>
      </c>
      <c r="BJ300" s="520">
        <f>A18</f>
        <v>0</v>
      </c>
      <c r="BK300" s="520"/>
      <c r="BL300" s="520"/>
      <c r="BM300" s="520"/>
      <c r="BN300" s="520"/>
      <c r="BO300" s="520"/>
      <c r="BP300" s="520"/>
      <c r="BQ300" s="520"/>
      <c r="BR300" s="520"/>
      <c r="BS300" s="520"/>
      <c r="BT300" s="520"/>
      <c r="BU300" s="520"/>
      <c r="BV300" s="520"/>
      <c r="BW300" s="520"/>
      <c r="BX300" s="520"/>
      <c r="BY300" s="520"/>
      <c r="BZ300" s="520"/>
      <c r="CA300" s="520"/>
      <c r="CB300" s="520"/>
      <c r="CC300" s="740"/>
      <c r="CD300" s="521" t="str">
        <f>IF($D$18&lt;&gt;"",$D$18,"")</f>
        <v/>
      </c>
      <c r="CE300" s="522"/>
      <c r="CF300" s="522"/>
      <c r="CG300" s="522"/>
      <c r="CH300" s="522"/>
      <c r="CI300" s="522"/>
      <c r="CJ300" s="522"/>
      <c r="CK300" s="522"/>
      <c r="CL300" s="522"/>
      <c r="CM300" s="522"/>
      <c r="CN300" s="523"/>
      <c r="CT300" s="175"/>
      <c r="CU300" s="175"/>
      <c r="CV300" s="175"/>
      <c r="CW300" s="175"/>
      <c r="CX300" s="175"/>
      <c r="CY300" s="175"/>
      <c r="CZ300" s="175"/>
      <c r="DA300" s="175"/>
      <c r="DB300" s="175"/>
      <c r="DC300" s="175"/>
      <c r="DD300" s="175"/>
      <c r="DE300" s="175"/>
      <c r="DF300" s="175"/>
      <c r="DG300" s="175"/>
      <c r="DH300" s="175"/>
      <c r="DI300" s="175"/>
      <c r="DJ300" s="175"/>
      <c r="DK300" s="175"/>
      <c r="DL300" s="175"/>
      <c r="DM300" s="175"/>
      <c r="DN300" s="175"/>
      <c r="DO300" s="175"/>
      <c r="DP300" s="175"/>
      <c r="DQ300" s="175"/>
      <c r="DR300" s="175"/>
      <c r="DS300" s="175"/>
      <c r="DT300" s="175"/>
      <c r="DU300" s="175"/>
      <c r="DV300" s="175"/>
      <c r="DW300" s="175"/>
      <c r="DX300" s="175"/>
      <c r="DY300" s="175"/>
      <c r="DZ300" s="175"/>
      <c r="EA300" s="175"/>
      <c r="EB300" s="175"/>
      <c r="EC300" s="175"/>
      <c r="ED300" s="175"/>
      <c r="EE300" s="175"/>
      <c r="EF300" s="175"/>
    </row>
    <row r="301" spans="59:136">
      <c r="BG301" s="181"/>
      <c r="BH301" s="181"/>
      <c r="BI301" s="397"/>
      <c r="BJ301" s="174"/>
      <c r="BK301" s="174"/>
      <c r="BL301" s="174"/>
      <c r="BM301" s="398"/>
      <c r="BN301" s="174"/>
      <c r="BO301" s="399"/>
      <c r="BP301" s="174"/>
      <c r="BQ301" s="174"/>
      <c r="BR301" s="174"/>
      <c r="BS301" s="174"/>
      <c r="BT301" s="398"/>
      <c r="BU301" s="174"/>
      <c r="BV301" s="174"/>
      <c r="BW301" s="174"/>
      <c r="BX301" s="375"/>
      <c r="BY301" s="174"/>
      <c r="BZ301" s="174"/>
      <c r="CA301" s="174"/>
      <c r="CB301" s="174"/>
      <c r="CC301" s="174"/>
      <c r="CD301" s="407"/>
      <c r="CE301" s="407"/>
      <c r="CF301" s="407"/>
      <c r="CG301" s="407"/>
      <c r="CH301" s="407"/>
      <c r="CI301" s="407"/>
      <c r="CJ301" s="407"/>
      <c r="CK301" s="407"/>
      <c r="CL301" s="407"/>
      <c r="CM301" s="407"/>
      <c r="CN301" s="407"/>
      <c r="CT301" s="175"/>
      <c r="CU301" s="175"/>
      <c r="CV301" s="175"/>
      <c r="CW301" s="175"/>
      <c r="CX301" s="175"/>
      <c r="CY301" s="175"/>
      <c r="CZ301" s="175"/>
      <c r="DA301" s="175"/>
      <c r="DB301" s="175"/>
      <c r="DC301" s="175"/>
      <c r="DD301" s="175"/>
      <c r="DE301" s="175"/>
      <c r="DF301" s="175"/>
      <c r="DG301" s="175"/>
      <c r="DH301" s="175"/>
      <c r="DI301" s="175"/>
      <c r="DJ301" s="175"/>
      <c r="DK301" s="175"/>
      <c r="DL301" s="175"/>
      <c r="DM301" s="175"/>
      <c r="DN301" s="175"/>
      <c r="DO301" s="175"/>
      <c r="DP301" s="175"/>
      <c r="DQ301" s="175"/>
      <c r="DR301" s="175"/>
      <c r="DS301" s="175"/>
      <c r="DT301" s="175"/>
      <c r="DU301" s="175"/>
      <c r="DV301" s="175"/>
      <c r="DW301" s="175"/>
      <c r="DX301" s="175"/>
      <c r="DY301" s="175"/>
      <c r="DZ301" s="175"/>
      <c r="EA301" s="175"/>
      <c r="EB301" s="175"/>
      <c r="EC301" s="175"/>
      <c r="ED301" s="175"/>
      <c r="EE301" s="175"/>
      <c r="EF301" s="175"/>
    </row>
    <row r="302" spans="59:136" ht="16.5" customHeight="1">
      <c r="BG302" s="181"/>
      <c r="BH302" s="181"/>
      <c r="BI302" s="408" t="s">
        <v>322</v>
      </c>
      <c r="BJ302" s="366"/>
      <c r="BK302" s="366"/>
      <c r="BL302" s="366"/>
      <c r="BM302" s="366"/>
      <c r="BN302" s="529" t="e">
        <f>Vorname&amp;" "&amp;Nachname</f>
        <v>#VALUE!</v>
      </c>
      <c r="BO302" s="530"/>
      <c r="BP302" s="530"/>
      <c r="BQ302" s="530"/>
      <c r="BR302" s="530"/>
      <c r="BS302" s="530"/>
      <c r="BT302" s="530"/>
      <c r="BU302" s="530"/>
      <c r="BV302" s="530"/>
      <c r="BW302" s="530"/>
      <c r="BX302" s="530"/>
      <c r="BY302" s="530"/>
      <c r="BZ302" s="530"/>
      <c r="CA302" s="530"/>
      <c r="CB302" s="530"/>
      <c r="CC302" s="530"/>
      <c r="CD302" s="530"/>
      <c r="CE302" s="530"/>
      <c r="CF302" s="530"/>
      <c r="CG302" s="530"/>
      <c r="CH302" s="530"/>
      <c r="CI302" s="530"/>
      <c r="CJ302" s="530"/>
      <c r="CK302" s="530"/>
      <c r="CL302" s="530"/>
      <c r="CM302" s="530"/>
      <c r="CN302" s="531"/>
    </row>
    <row r="303" spans="59:136" ht="16.5" customHeight="1">
      <c r="BG303" s="181"/>
      <c r="BH303" s="181"/>
      <c r="BI303" s="371" t="s">
        <v>312</v>
      </c>
      <c r="BJ303" s="409"/>
      <c r="BK303" s="409"/>
      <c r="BL303" s="409"/>
      <c r="BM303" s="410"/>
      <c r="BN303" s="532">
        <f>F9</f>
        <v>0</v>
      </c>
      <c r="BO303" s="739"/>
      <c r="BP303" s="739"/>
      <c r="BQ303" s="739"/>
      <c r="BR303" s="739"/>
      <c r="BS303" s="739"/>
      <c r="BT303" s="739"/>
      <c r="BU303" s="739"/>
      <c r="BV303" s="739"/>
      <c r="BW303" s="739"/>
      <c r="BX303" s="739"/>
      <c r="BY303" s="739"/>
      <c r="BZ303" s="739"/>
      <c r="CA303" s="739"/>
      <c r="CB303" s="533">
        <f>F8</f>
        <v>0</v>
      </c>
      <c r="CC303" s="533"/>
      <c r="CD303" s="533"/>
      <c r="CE303" s="533"/>
      <c r="CF303" s="533"/>
      <c r="CG303" s="533"/>
      <c r="CH303" s="533"/>
      <c r="CI303" s="533"/>
      <c r="CJ303" s="533"/>
      <c r="CK303" s="533"/>
      <c r="CL303" s="533"/>
      <c r="CM303" s="533"/>
      <c r="CN303" s="738"/>
    </row>
    <row r="304" spans="59:136">
      <c r="BG304" s="193"/>
      <c r="BH304" s="193"/>
      <c r="BI304" s="193"/>
      <c r="BJ304" s="193"/>
      <c r="BK304" s="193"/>
      <c r="BL304" s="193"/>
      <c r="BM304" s="193"/>
      <c r="BN304" s="193"/>
      <c r="BO304" s="193"/>
      <c r="BP304" s="193"/>
      <c r="BQ304" s="193"/>
      <c r="BR304" s="193"/>
      <c r="BS304" s="193"/>
      <c r="BT304" s="193"/>
      <c r="BU304" s="193"/>
      <c r="BV304" s="193"/>
      <c r="BW304" s="193"/>
      <c r="BX304" s="193"/>
      <c r="BY304" s="193"/>
      <c r="BZ304" s="193"/>
      <c r="CA304" s="193"/>
      <c r="CB304" s="193"/>
      <c r="CC304" s="193"/>
      <c r="CD304" s="193"/>
      <c r="CE304" s="193"/>
      <c r="CF304" s="193"/>
      <c r="CG304" s="193"/>
      <c r="CH304" s="193"/>
      <c r="CI304" s="193"/>
      <c r="CJ304" s="193"/>
      <c r="CK304" s="193"/>
      <c r="CL304" s="193"/>
      <c r="CP304" s="193"/>
    </row>
    <row r="305" spans="59:94" ht="16.5">
      <c r="BG305" s="193"/>
      <c r="BH305" s="193"/>
      <c r="BI305" s="524" t="s">
        <v>319</v>
      </c>
      <c r="BJ305" s="525"/>
      <c r="BK305" s="525"/>
      <c r="BL305" s="525"/>
      <c r="BM305" s="525"/>
      <c r="BN305" s="525"/>
      <c r="BO305" s="525"/>
      <c r="BP305" s="525"/>
      <c r="BQ305" s="525"/>
      <c r="BR305" s="525"/>
      <c r="BS305" s="525"/>
      <c r="BT305" s="525"/>
      <c r="BU305" s="525"/>
      <c r="BV305" s="526"/>
      <c r="BW305" s="408" t="s">
        <v>0</v>
      </c>
      <c r="BX305" s="527">
        <f>C5</f>
        <v>0</v>
      </c>
      <c r="BY305" s="527"/>
      <c r="BZ305" s="527"/>
      <c r="CA305" s="527"/>
      <c r="CB305" s="527"/>
      <c r="CC305" s="411"/>
      <c r="CD305" s="408" t="s">
        <v>54</v>
      </c>
      <c r="CE305" s="527">
        <f>F5</f>
        <v>0</v>
      </c>
      <c r="CF305" s="527"/>
      <c r="CG305" s="527"/>
      <c r="CH305" s="527"/>
      <c r="CI305" s="527"/>
      <c r="CJ305" s="412"/>
      <c r="CK305" s="193"/>
      <c r="CL305" s="193"/>
      <c r="CP305" s="193"/>
    </row>
    <row r="306" spans="59:94" ht="16.5">
      <c r="BG306" s="193"/>
      <c r="BH306" s="193"/>
      <c r="BI306" s="413"/>
      <c r="BJ306" s="413"/>
      <c r="BK306" s="413"/>
      <c r="BL306" s="413"/>
      <c r="BM306" s="413"/>
      <c r="BN306" s="413"/>
      <c r="BO306" s="413"/>
      <c r="BP306" s="413"/>
      <c r="BQ306" s="413"/>
      <c r="BR306" s="413"/>
      <c r="BS306" s="413"/>
      <c r="BT306" s="413"/>
      <c r="BU306" s="413"/>
      <c r="BV306" s="413"/>
      <c r="BW306" s="397"/>
      <c r="BX306" s="414"/>
      <c r="BY306" s="415"/>
      <c r="BZ306" s="415"/>
      <c r="CA306" s="415"/>
      <c r="CB306" s="416"/>
      <c r="CC306" s="397"/>
      <c r="CD306" s="397"/>
      <c r="CE306" s="414"/>
      <c r="CF306" s="415"/>
      <c r="CG306" s="415"/>
      <c r="CH306" s="415"/>
      <c r="CI306" s="416"/>
      <c r="CJ306" s="174"/>
      <c r="CK306" s="193"/>
      <c r="CL306" s="193"/>
      <c r="CP306" s="193"/>
    </row>
    <row r="307" spans="59:94" ht="16.5">
      <c r="BG307" s="181"/>
      <c r="BH307" s="181"/>
      <c r="BI307" s="381"/>
      <c r="BJ307" s="381"/>
      <c r="BK307" s="381"/>
      <c r="BL307" s="381"/>
      <c r="BM307" s="381"/>
      <c r="BN307" s="381"/>
      <c r="BO307" s="381"/>
      <c r="BP307" s="383"/>
      <c r="BQ307" s="384"/>
      <c r="BR307" s="384"/>
      <c r="BS307" s="417"/>
      <c r="BT307" s="381"/>
      <c r="BU307" s="381"/>
      <c r="BV307" s="381"/>
      <c r="BW307" s="381"/>
      <c r="BX307" s="381"/>
      <c r="BY307" s="381"/>
      <c r="BZ307" s="381"/>
      <c r="CA307" s="381"/>
      <c r="CB307" s="381"/>
      <c r="CC307" s="381"/>
      <c r="CD307" s="381"/>
      <c r="CE307" s="381"/>
      <c r="CF307" s="381"/>
      <c r="CG307" s="381"/>
      <c r="CH307" s="381"/>
      <c r="CI307" s="381"/>
      <c r="CJ307" s="381"/>
      <c r="CK307" s="381"/>
      <c r="CL307" s="381"/>
      <c r="CM307" s="381"/>
      <c r="CN307" s="386"/>
      <c r="CO307" s="386"/>
      <c r="CP307" s="386"/>
    </row>
    <row r="308" spans="59:94">
      <c r="BG308" s="181"/>
      <c r="BH308" s="181"/>
      <c r="BI308" s="181"/>
      <c r="BJ308" s="181"/>
      <c r="BK308" s="181"/>
      <c r="BL308" s="181"/>
      <c r="BM308" s="181"/>
      <c r="BN308" s="181"/>
      <c r="BO308" s="181"/>
      <c r="BP308" s="181"/>
      <c r="BQ308" s="181"/>
      <c r="BR308" s="181"/>
      <c r="BS308" s="181"/>
      <c r="BT308" s="181"/>
      <c r="BU308" s="181"/>
      <c r="BV308" s="181"/>
      <c r="BW308" s="181"/>
      <c r="BX308" s="181"/>
      <c r="BY308" s="181"/>
      <c r="BZ308" s="181"/>
      <c r="CA308" s="181"/>
      <c r="CB308" s="181"/>
      <c r="CC308" s="181"/>
      <c r="CD308" s="181"/>
      <c r="CE308" s="181"/>
      <c r="CF308" s="181"/>
      <c r="CG308" s="181"/>
      <c r="CH308" s="181"/>
      <c r="CI308" s="181"/>
      <c r="CP308" s="193"/>
    </row>
    <row r="309" spans="59:94">
      <c r="BG309" s="181"/>
      <c r="BH309" s="181"/>
      <c r="BI309" s="181"/>
      <c r="BJ309" s="181"/>
      <c r="BK309" s="181"/>
      <c r="BL309" s="181"/>
      <c r="BM309" s="181"/>
      <c r="BN309" s="181"/>
      <c r="BO309" s="181"/>
      <c r="BP309" s="181"/>
      <c r="BQ309" s="181"/>
      <c r="BR309" s="181"/>
      <c r="BS309" s="181"/>
      <c r="BT309" s="181"/>
      <c r="BU309" s="181"/>
      <c r="BV309" s="181"/>
      <c r="BW309" s="181"/>
      <c r="BX309" s="181"/>
      <c r="BY309" s="181"/>
      <c r="BZ309" s="181"/>
      <c r="CA309" s="181"/>
      <c r="CB309" s="181"/>
      <c r="CC309" s="181"/>
      <c r="CD309" s="181"/>
      <c r="CE309" s="181"/>
      <c r="CF309" s="181"/>
      <c r="CG309" s="181"/>
      <c r="CH309" s="181"/>
      <c r="CI309" s="181"/>
      <c r="CP309" s="193"/>
    </row>
    <row r="310" spans="59:94">
      <c r="BG310" s="181"/>
      <c r="BH310" s="181"/>
      <c r="BI310" s="181"/>
      <c r="BJ310" s="181"/>
      <c r="BK310" s="181"/>
      <c r="BL310" s="181"/>
      <c r="BM310" s="181"/>
      <c r="BN310" s="181"/>
      <c r="BO310" s="181"/>
      <c r="BP310" s="181"/>
      <c r="BQ310" s="181"/>
      <c r="BR310" s="387"/>
      <c r="BS310" s="181"/>
      <c r="BT310" s="181"/>
      <c r="BU310" s="181"/>
      <c r="BV310" s="181"/>
      <c r="BW310" s="181"/>
      <c r="BX310" s="181"/>
      <c r="BY310" s="181"/>
      <c r="BZ310" s="181"/>
      <c r="CA310" s="181"/>
      <c r="CB310" s="181"/>
      <c r="CC310" s="181"/>
      <c r="CD310" s="181"/>
      <c r="CE310" s="181"/>
      <c r="CF310" s="181"/>
      <c r="CG310" s="181"/>
      <c r="CH310" s="181"/>
      <c r="CI310" s="181"/>
      <c r="CP310" s="193"/>
    </row>
    <row r="311" spans="59:94">
      <c r="BG311" s="181"/>
      <c r="BH311" s="181"/>
      <c r="BI311" s="181"/>
      <c r="BJ311" s="181"/>
      <c r="BK311" s="181"/>
      <c r="BL311" s="181"/>
      <c r="BM311" s="181"/>
      <c r="BN311" s="181"/>
      <c r="BO311" s="181"/>
      <c r="BP311" s="181"/>
      <c r="BQ311" s="181"/>
      <c r="BR311" s="181"/>
      <c r="BS311" s="181"/>
      <c r="BT311" s="181"/>
      <c r="BU311" s="181"/>
      <c r="BV311" s="181"/>
      <c r="BW311" s="181"/>
      <c r="BX311" s="181"/>
      <c r="BY311" s="181"/>
      <c r="BZ311" s="181"/>
      <c r="CA311" s="181"/>
      <c r="CB311" s="181"/>
      <c r="CC311" s="181"/>
      <c r="CD311" s="181"/>
      <c r="CE311" s="181"/>
      <c r="CF311" s="181"/>
      <c r="CG311" s="181"/>
      <c r="CH311" s="181"/>
      <c r="CI311" s="181"/>
      <c r="CP311" s="193"/>
    </row>
    <row r="312" spans="59:94">
      <c r="BG312" s="181"/>
      <c r="BH312" s="181"/>
      <c r="BI312" s="181"/>
      <c r="BJ312" s="181"/>
      <c r="BK312" s="181"/>
      <c r="BL312" s="181"/>
      <c r="BM312" s="181"/>
      <c r="BN312" s="181"/>
      <c r="BO312" s="181"/>
      <c r="BP312" s="181"/>
      <c r="BQ312" s="181"/>
      <c r="BR312" s="181"/>
      <c r="BS312" s="181"/>
      <c r="BT312" s="181"/>
      <c r="BU312" s="181"/>
      <c r="BV312" s="181"/>
      <c r="BW312" s="181"/>
      <c r="BX312" s="181"/>
      <c r="BY312" s="181"/>
      <c r="BZ312" s="181"/>
      <c r="CA312" s="181"/>
      <c r="CB312" s="181"/>
      <c r="CC312" s="181"/>
      <c r="CD312" s="181"/>
      <c r="CE312" s="181"/>
      <c r="CF312" s="181"/>
      <c r="CG312" s="181"/>
      <c r="CH312" s="181"/>
      <c r="CI312" s="181"/>
      <c r="CP312" s="193"/>
    </row>
    <row r="313" spans="59:94">
      <c r="BG313" s="181"/>
      <c r="BH313" s="181"/>
      <c r="BI313" s="181"/>
      <c r="BJ313" s="181"/>
      <c r="BK313" s="181"/>
      <c r="BL313" s="181"/>
      <c r="BM313" s="181"/>
      <c r="BN313" s="181"/>
      <c r="BO313" s="181"/>
      <c r="BP313" s="181"/>
      <c r="BQ313" s="181"/>
      <c r="BR313" s="181"/>
      <c r="BS313" s="181"/>
      <c r="BT313" s="181"/>
      <c r="BU313" s="181"/>
      <c r="BV313" s="181"/>
      <c r="BW313" s="181"/>
      <c r="BX313" s="181"/>
      <c r="BY313" s="181"/>
      <c r="BZ313" s="181"/>
      <c r="CA313" s="181"/>
      <c r="CB313" s="181"/>
      <c r="CC313" s="181"/>
      <c r="CD313" s="181"/>
      <c r="CE313" s="181"/>
      <c r="CF313" s="181"/>
      <c r="CG313" s="181"/>
      <c r="CH313" s="181"/>
      <c r="CI313" s="181"/>
      <c r="CP313" s="193"/>
    </row>
    <row r="314" spans="59:94">
      <c r="BG314" s="181"/>
      <c r="BH314" s="181"/>
      <c r="BI314" s="181"/>
      <c r="BJ314" s="181"/>
      <c r="BK314" s="181"/>
      <c r="BL314" s="181"/>
      <c r="BM314" s="181"/>
      <c r="BN314" s="181"/>
      <c r="BO314" s="181"/>
      <c r="BP314" s="181"/>
      <c r="BQ314" s="181"/>
      <c r="BR314" s="181"/>
      <c r="BS314" s="181"/>
      <c r="BT314" s="181"/>
      <c r="BU314" s="181"/>
      <c r="BV314" s="181"/>
      <c r="BW314" s="181"/>
      <c r="BX314" s="181"/>
      <c r="BY314" s="181"/>
      <c r="BZ314" s="181"/>
      <c r="CA314" s="181"/>
      <c r="CB314" s="181"/>
      <c r="CC314" s="181"/>
      <c r="CD314" s="181"/>
      <c r="CE314" s="181"/>
      <c r="CF314" s="181"/>
      <c r="CG314" s="181"/>
      <c r="CH314" s="181"/>
      <c r="CI314" s="181"/>
      <c r="CP314" s="193"/>
    </row>
    <row r="315" spans="59:94">
      <c r="BG315" s="181"/>
      <c r="BH315" s="181"/>
      <c r="BI315" s="181"/>
      <c r="BJ315" s="181"/>
      <c r="BK315" s="181"/>
      <c r="BL315" s="181"/>
      <c r="BM315" s="181"/>
      <c r="BN315" s="181"/>
      <c r="BO315" s="181"/>
      <c r="BP315" s="181"/>
      <c r="BQ315" s="181"/>
      <c r="BR315" s="181"/>
      <c r="BS315" s="181"/>
      <c r="BT315" s="181"/>
      <c r="BU315" s="181"/>
      <c r="BV315" s="181"/>
      <c r="BW315" s="181"/>
      <c r="BX315" s="181"/>
      <c r="BY315" s="181"/>
      <c r="BZ315" s="181"/>
      <c r="CA315" s="181"/>
      <c r="CB315" s="181"/>
      <c r="CC315" s="181"/>
      <c r="CD315" s="181"/>
      <c r="CE315" s="181"/>
      <c r="CF315" s="181"/>
      <c r="CG315" s="181"/>
      <c r="CH315" s="181"/>
      <c r="CI315" s="181"/>
      <c r="CP315" s="193"/>
    </row>
    <row r="316" spans="59:94">
      <c r="BG316" s="181"/>
      <c r="BH316" s="181"/>
      <c r="BI316" s="181"/>
      <c r="BJ316" s="181"/>
      <c r="BK316" s="181"/>
      <c r="BL316" s="181"/>
      <c r="BM316" s="181"/>
      <c r="BN316" s="181"/>
      <c r="BO316" s="181"/>
      <c r="BP316" s="181"/>
      <c r="BQ316" s="181"/>
      <c r="BR316" s="181"/>
      <c r="BS316" s="181"/>
      <c r="BT316" s="181"/>
      <c r="BU316" s="181"/>
      <c r="BV316" s="181"/>
      <c r="BW316" s="181"/>
      <c r="BX316" s="181"/>
      <c r="BY316" s="181"/>
      <c r="BZ316" s="181"/>
      <c r="CA316" s="181"/>
      <c r="CB316" s="181"/>
      <c r="CC316" s="181"/>
      <c r="CD316" s="181"/>
      <c r="CE316" s="181"/>
      <c r="CF316" s="181"/>
      <c r="CG316" s="181"/>
      <c r="CH316" s="181"/>
      <c r="CI316" s="181"/>
      <c r="CP316" s="193"/>
    </row>
    <row r="317" spans="59:94">
      <c r="BG317" s="181"/>
      <c r="BH317" s="181"/>
      <c r="BI317" s="181"/>
      <c r="BJ317" s="181"/>
      <c r="BK317" s="181"/>
      <c r="BL317" s="181"/>
      <c r="BM317" s="181"/>
      <c r="BN317" s="181"/>
      <c r="BO317" s="181"/>
      <c r="BP317" s="181"/>
      <c r="BQ317" s="181"/>
      <c r="BR317" s="181"/>
      <c r="BS317" s="181"/>
      <c r="BT317" s="181"/>
      <c r="BU317" s="181"/>
      <c r="BV317" s="181"/>
      <c r="BW317" s="181"/>
      <c r="BX317" s="181"/>
      <c r="BY317" s="181"/>
      <c r="BZ317" s="181"/>
      <c r="CA317" s="181"/>
      <c r="CB317" s="181"/>
      <c r="CC317" s="181"/>
      <c r="CD317" s="181"/>
      <c r="CE317" s="181"/>
      <c r="CF317" s="181"/>
      <c r="CG317" s="181"/>
      <c r="CH317" s="181"/>
      <c r="CI317" s="181"/>
      <c r="CP317" s="193"/>
    </row>
    <row r="318" spans="59:94">
      <c r="BG318" s="181"/>
      <c r="BH318" s="181"/>
      <c r="BI318" s="181"/>
      <c r="BJ318" s="181"/>
      <c r="BK318" s="181"/>
      <c r="BL318" s="181"/>
      <c r="BM318" s="181"/>
      <c r="BN318" s="181"/>
      <c r="BO318" s="181"/>
      <c r="BP318" s="181"/>
      <c r="BQ318" s="181"/>
      <c r="BR318" s="181"/>
      <c r="BS318" s="181"/>
      <c r="BT318" s="181"/>
      <c r="BU318" s="181"/>
      <c r="BV318" s="181"/>
      <c r="BW318" s="181"/>
      <c r="BX318" s="181"/>
      <c r="BY318" s="181"/>
      <c r="BZ318" s="181"/>
      <c r="CA318" s="181"/>
      <c r="CB318" s="181"/>
      <c r="CC318" s="181"/>
      <c r="CD318" s="181"/>
      <c r="CE318" s="181"/>
      <c r="CF318" s="181"/>
      <c r="CG318" s="181"/>
      <c r="CH318" s="181"/>
      <c r="CI318" s="181"/>
      <c r="CP318" s="193"/>
    </row>
    <row r="319" spans="59:94">
      <c r="BG319" s="181"/>
      <c r="BH319" s="181"/>
      <c r="BI319" s="181"/>
      <c r="BJ319" s="181"/>
      <c r="BK319" s="181"/>
      <c r="BL319" s="181"/>
      <c r="BM319" s="181"/>
      <c r="BN319" s="181"/>
      <c r="BO319" s="181"/>
      <c r="BP319" s="181"/>
      <c r="BQ319" s="181"/>
      <c r="BR319" s="181"/>
      <c r="BS319" s="181"/>
      <c r="BT319" s="181"/>
      <c r="BU319" s="181"/>
      <c r="BV319" s="181"/>
      <c r="BW319" s="181"/>
      <c r="BX319" s="181"/>
      <c r="BY319" s="181"/>
      <c r="BZ319" s="181"/>
      <c r="CA319" s="181"/>
      <c r="CB319" s="181"/>
      <c r="CC319" s="181"/>
      <c r="CD319" s="181"/>
      <c r="CE319" s="181"/>
      <c r="CF319" s="181"/>
      <c r="CG319" s="181"/>
      <c r="CH319" s="181"/>
      <c r="CI319" s="181"/>
      <c r="CP319" s="193"/>
    </row>
    <row r="320" spans="59:94">
      <c r="BG320" s="181"/>
      <c r="BH320" s="181"/>
      <c r="BI320" s="181"/>
      <c r="BJ320" s="181"/>
      <c r="BK320" s="181"/>
      <c r="BL320" s="181"/>
      <c r="BM320" s="181"/>
      <c r="BN320" s="181"/>
      <c r="BO320" s="181"/>
      <c r="BP320" s="181"/>
      <c r="BQ320" s="181"/>
      <c r="BR320" s="181"/>
      <c r="BS320" s="181"/>
      <c r="BT320" s="181"/>
      <c r="BU320" s="181"/>
      <c r="BV320" s="181"/>
      <c r="BW320" s="181"/>
      <c r="BX320" s="181"/>
      <c r="BY320" s="181"/>
      <c r="BZ320" s="181"/>
      <c r="CA320" s="181"/>
      <c r="CB320" s="181"/>
      <c r="CC320" s="181"/>
      <c r="CD320" s="181"/>
      <c r="CE320" s="181"/>
      <c r="CF320" s="181"/>
      <c r="CG320" s="181"/>
      <c r="CH320" s="181"/>
      <c r="CI320" s="181"/>
      <c r="CP320" s="193"/>
    </row>
    <row r="321" spans="23:94">
      <c r="CP321" s="193"/>
    </row>
    <row r="322" spans="23:94">
      <c r="CP322" s="193"/>
    </row>
    <row r="323" spans="23:94">
      <c r="BG323" s="181"/>
      <c r="BH323" s="181"/>
      <c r="BI323" s="181"/>
      <c r="BJ323" s="181"/>
      <c r="BK323" s="181"/>
      <c r="BL323" s="181"/>
      <c r="BM323" s="181"/>
      <c r="BN323" s="181"/>
      <c r="BO323" s="181"/>
      <c r="BP323" s="181"/>
      <c r="BQ323" s="181"/>
      <c r="BR323" s="181"/>
      <c r="BS323" s="181"/>
      <c r="BT323" s="181"/>
      <c r="BU323" s="181"/>
      <c r="BV323" s="181"/>
      <c r="BW323" s="181"/>
      <c r="BX323" s="181"/>
      <c r="BY323" s="181"/>
      <c r="BZ323" s="181"/>
      <c r="CA323" s="181"/>
      <c r="CB323" s="181"/>
      <c r="CC323" s="181"/>
      <c r="CD323" s="181"/>
      <c r="CE323" s="181"/>
      <c r="CF323" s="181"/>
      <c r="CG323" s="181"/>
      <c r="CH323" s="181"/>
      <c r="CI323" s="181"/>
      <c r="CP323" s="193"/>
    </row>
    <row r="324" spans="23:94">
      <c r="BH324" s="389"/>
      <c r="BX324" s="181"/>
      <c r="BY324" s="181"/>
      <c r="BZ324" s="181"/>
      <c r="CA324" s="181"/>
      <c r="CB324" s="181"/>
      <c r="CC324" s="181"/>
      <c r="CD324" s="181"/>
      <c r="CE324" s="181"/>
      <c r="CF324" s="181"/>
      <c r="CG324" s="181"/>
      <c r="CH324" s="181"/>
      <c r="CI324" s="181"/>
      <c r="CP324" s="193"/>
    </row>
    <row r="325" spans="23:94">
      <c r="BH325" s="181"/>
      <c r="BX325" s="181"/>
      <c r="BY325" s="181"/>
      <c r="BZ325" s="181"/>
      <c r="CA325" s="181"/>
      <c r="CB325" s="181"/>
      <c r="CC325" s="181"/>
      <c r="CD325" s="181"/>
      <c r="CE325" s="181"/>
      <c r="CF325" s="181"/>
      <c r="CG325" s="181"/>
      <c r="CH325" s="181"/>
      <c r="CI325" s="181"/>
      <c r="CP325" s="193"/>
    </row>
    <row r="326" spans="23:94" ht="16.5">
      <c r="BH326" s="181"/>
      <c r="BI326" s="390" t="s">
        <v>50</v>
      </c>
      <c r="BJ326" s="181"/>
      <c r="BK326" s="181"/>
      <c r="BL326" s="181"/>
      <c r="BM326" s="181"/>
      <c r="BN326" s="181"/>
      <c r="BO326" s="181"/>
      <c r="BP326" s="181"/>
      <c r="BQ326" s="181"/>
      <c r="BR326" s="181"/>
      <c r="BS326" s="181"/>
      <c r="BT326" s="181"/>
      <c r="BU326" s="181"/>
      <c r="BV326" s="181"/>
      <c r="BW326" s="181"/>
      <c r="BX326" s="181"/>
      <c r="BY326" s="181"/>
      <c r="BZ326" s="181"/>
      <c r="CA326" s="181"/>
      <c r="CB326" s="181"/>
      <c r="CC326" s="181"/>
      <c r="CD326" s="181"/>
      <c r="CE326" s="181"/>
      <c r="CF326" s="181"/>
      <c r="CG326" s="181"/>
      <c r="CH326" s="181"/>
      <c r="CI326" s="181"/>
      <c r="CP326" s="193"/>
    </row>
    <row r="327" spans="23:94" ht="16.5">
      <c r="BH327" s="181"/>
      <c r="BI327" s="390" t="s">
        <v>317</v>
      </c>
      <c r="BJ327" s="181"/>
      <c r="BK327" s="181"/>
      <c r="BL327" s="181"/>
      <c r="BM327" s="181"/>
      <c r="BN327" s="181"/>
      <c r="BO327" s="181"/>
      <c r="BP327" s="181"/>
      <c r="BQ327" s="181"/>
      <c r="BR327" s="181"/>
      <c r="BS327" s="181"/>
      <c r="BT327" s="181"/>
      <c r="BU327" s="181"/>
      <c r="BV327" s="181"/>
      <c r="BW327" s="181"/>
      <c r="BX327" s="181"/>
      <c r="BY327" s="181"/>
      <c r="BZ327" s="181"/>
      <c r="CA327" s="181"/>
      <c r="CB327" s="181"/>
      <c r="CC327" s="181"/>
      <c r="CD327" s="181"/>
      <c r="CE327" s="181"/>
      <c r="CF327" s="181"/>
      <c r="CG327" s="181"/>
      <c r="CH327" s="181"/>
      <c r="CI327" s="181"/>
      <c r="CP327" s="193"/>
    </row>
    <row r="328" spans="23:94">
      <c r="BG328" s="181"/>
      <c r="BH328" s="181"/>
      <c r="BI328" s="181"/>
      <c r="BJ328" s="181"/>
      <c r="BK328" s="181"/>
      <c r="BL328" s="181"/>
      <c r="BM328" s="181"/>
      <c r="BN328" s="181"/>
      <c r="BO328" s="181"/>
      <c r="BP328" s="181"/>
      <c r="BQ328" s="181"/>
      <c r="BR328" s="181"/>
      <c r="BS328" s="181"/>
      <c r="BT328" s="181"/>
      <c r="BU328" s="181"/>
      <c r="BV328" s="181"/>
      <c r="BW328" s="181"/>
      <c r="BX328" s="181"/>
      <c r="BY328" s="181"/>
      <c r="BZ328" s="181"/>
      <c r="CA328" s="181"/>
      <c r="CB328" s="181"/>
      <c r="CC328" s="181"/>
      <c r="CD328" s="181"/>
      <c r="CE328" s="181"/>
      <c r="CF328" s="181"/>
      <c r="CG328" s="181"/>
      <c r="CH328" s="181"/>
      <c r="CI328" s="181"/>
      <c r="CP328" s="193"/>
    </row>
    <row r="329" spans="23:94">
      <c r="BG329" s="181"/>
      <c r="BH329" s="181"/>
      <c r="BI329" s="528" t="s">
        <v>320</v>
      </c>
      <c r="BJ329" s="528"/>
      <c r="BK329" s="528"/>
      <c r="BL329" s="528"/>
      <c r="BM329" s="528"/>
      <c r="BN329" s="528"/>
      <c r="BO329" s="528"/>
      <c r="BP329" s="528"/>
      <c r="BQ329" s="528"/>
      <c r="BR329" s="528"/>
      <c r="BS329" s="528"/>
      <c r="BT329" s="528"/>
      <c r="BU329" s="528"/>
      <c r="BV329" s="528"/>
      <c r="BW329" s="528"/>
      <c r="BX329" s="181"/>
      <c r="BY329" s="181"/>
      <c r="BZ329" s="181"/>
      <c r="CA329" s="181"/>
      <c r="CB329" s="181"/>
      <c r="CC329" s="181"/>
      <c r="CD329" s="181"/>
      <c r="CE329" s="181"/>
      <c r="CF329" s="181"/>
      <c r="CG329" s="181"/>
      <c r="CH329" s="181"/>
      <c r="CI329" s="181"/>
      <c r="CP329" s="193"/>
    </row>
    <row r="330" spans="23:94">
      <c r="BG330" s="181"/>
      <c r="BH330" s="181"/>
      <c r="BX330" s="181"/>
      <c r="BY330" s="181"/>
      <c r="BZ330" s="181"/>
      <c r="CA330" s="181"/>
      <c r="CB330" s="181"/>
      <c r="CC330" s="181"/>
      <c r="CD330" s="181"/>
      <c r="CE330" s="181"/>
      <c r="CF330" s="181"/>
      <c r="CG330" s="181"/>
      <c r="CH330" s="181"/>
      <c r="CI330" s="181"/>
      <c r="CP330" s="193"/>
    </row>
    <row r="331" spans="23:94">
      <c r="BG331" s="181"/>
      <c r="BH331" s="181"/>
      <c r="BI331" s="518" t="s">
        <v>335</v>
      </c>
      <c r="BJ331" s="518"/>
      <c r="BK331" s="518"/>
      <c r="BL331" s="518"/>
      <c r="BM331" s="518"/>
      <c r="BN331" s="518"/>
      <c r="BO331" s="518"/>
      <c r="BP331" s="518"/>
      <c r="BQ331" s="518"/>
      <c r="BR331" s="518"/>
      <c r="BS331" s="518"/>
      <c r="BT331" s="518"/>
      <c r="BU331" s="518"/>
      <c r="BV331" s="518"/>
      <c r="BW331" s="518"/>
      <c r="BX331" s="518"/>
      <c r="BY331" s="518"/>
      <c r="BZ331" s="518"/>
      <c r="CA331" s="518"/>
      <c r="CB331" s="518"/>
      <c r="CC331" s="518"/>
      <c r="CD331" s="518"/>
      <c r="CE331" s="518"/>
      <c r="CF331" s="518"/>
      <c r="CG331" s="518"/>
      <c r="CH331" s="518"/>
      <c r="CI331" s="518"/>
      <c r="CJ331" s="518"/>
      <c r="CK331" s="518"/>
      <c r="CL331" s="518"/>
      <c r="CM331" s="518"/>
      <c r="CN331" s="518"/>
      <c r="CP331" s="193"/>
    </row>
    <row r="332" spans="23:94">
      <c r="W332" s="181"/>
      <c r="X332" s="181"/>
      <c r="AN332" s="181"/>
      <c r="AO332" s="181"/>
      <c r="AP332" s="181"/>
      <c r="AQ332" s="181"/>
      <c r="AR332" s="181"/>
      <c r="AS332" s="181"/>
      <c r="AT332" s="181"/>
      <c r="AU332" s="181"/>
      <c r="AV332" s="181"/>
      <c r="AW332" s="181"/>
      <c r="AX332" s="181"/>
      <c r="AY332" s="181"/>
      <c r="BF332" s="193"/>
    </row>
    <row r="333" spans="23:94">
      <c r="W333" s="181"/>
      <c r="X333" s="181"/>
      <c r="AN333" s="181"/>
      <c r="AO333" s="181"/>
      <c r="AP333" s="181"/>
      <c r="AQ333" s="181"/>
      <c r="AR333" s="181"/>
      <c r="AS333" s="181"/>
      <c r="AT333" s="181"/>
      <c r="AU333" s="181"/>
      <c r="AV333" s="181"/>
      <c r="AW333" s="181"/>
      <c r="AX333" s="181"/>
      <c r="AY333" s="181"/>
      <c r="BF333" s="193"/>
    </row>
    <row r="334" spans="23:94">
      <c r="W334" s="181"/>
      <c r="X334" s="181"/>
      <c r="Y334" s="418"/>
      <c r="Z334" s="419"/>
      <c r="AA334" s="419"/>
      <c r="AB334" s="419"/>
      <c r="AC334" s="419"/>
      <c r="AD334" s="419"/>
      <c r="AE334" s="419"/>
      <c r="AF334" s="419"/>
      <c r="AG334" s="419"/>
      <c r="AH334" s="419"/>
      <c r="AI334" s="419"/>
      <c r="AJ334" s="419"/>
      <c r="AK334" s="419"/>
      <c r="AL334" s="419"/>
      <c r="AM334" s="419"/>
      <c r="AN334" s="181"/>
      <c r="AO334" s="181"/>
      <c r="AP334" s="181"/>
      <c r="AQ334" s="181"/>
      <c r="AR334" s="181"/>
      <c r="AS334" s="181"/>
      <c r="AT334" s="181"/>
      <c r="AU334" s="181"/>
      <c r="AV334" s="181"/>
      <c r="AW334" s="181"/>
      <c r="AX334" s="181"/>
      <c r="AY334" s="181"/>
      <c r="BF334" s="193"/>
    </row>
    <row r="335" spans="23:94">
      <c r="W335" s="181"/>
      <c r="X335" s="181"/>
      <c r="Z335" s="181"/>
      <c r="AA335" s="181"/>
      <c r="AB335" s="181"/>
      <c r="AC335" s="181"/>
      <c r="AD335" s="181"/>
      <c r="AE335" s="181"/>
      <c r="AF335" s="181"/>
      <c r="AG335" s="181"/>
      <c r="AH335" s="181"/>
      <c r="AI335" s="181"/>
      <c r="AJ335" s="181"/>
      <c r="AK335" s="181"/>
      <c r="AL335" s="181"/>
      <c r="AM335" s="181"/>
      <c r="AN335" s="181"/>
      <c r="AO335" s="181"/>
      <c r="AP335" s="181"/>
      <c r="AQ335" s="181"/>
      <c r="AR335" s="181"/>
      <c r="AS335" s="181"/>
      <c r="AT335" s="181"/>
      <c r="AU335" s="181"/>
      <c r="AV335" s="181"/>
      <c r="AW335" s="181"/>
      <c r="AX335" s="181"/>
      <c r="AY335" s="181"/>
      <c r="BF335" s="193"/>
    </row>
    <row r="336" spans="23:94">
      <c r="BF336" s="193"/>
    </row>
  </sheetData>
  <sheetProtection algorithmName="SHA-512" hashValue="4mLawD0yYs2prWNTDHxq5PtFuO4A5qXX1qBuQv9gHl6bOS+irevCqxAOz51X5iJWfDW1xJmjz0p1UlR8rCTkzw==" saltValue="/2BiVx+B4ERxRsQuPlo84A==" spinCount="100000" sheet="1" objects="1" scenarios="1"/>
  <mergeCells count="176">
    <mergeCell ref="AT172:AW172"/>
    <mergeCell ref="Y166:AQ166"/>
    <mergeCell ref="Y167:AQ167"/>
    <mergeCell ref="Y168:AQ168"/>
    <mergeCell ref="Y169:AQ169"/>
    <mergeCell ref="Y170:AQ170"/>
    <mergeCell ref="BI331:CN331"/>
    <mergeCell ref="BI329:BW329"/>
    <mergeCell ref="CE305:CI305"/>
    <mergeCell ref="BX305:CB305"/>
    <mergeCell ref="BI305:BV305"/>
    <mergeCell ref="CB303:CN303"/>
    <mergeCell ref="BN303:CA303"/>
    <mergeCell ref="BN302:CN302"/>
    <mergeCell ref="CD300:CN300"/>
    <mergeCell ref="BJ300:CC300"/>
    <mergeCell ref="CD298:CN298"/>
    <mergeCell ref="BJ298:CC298"/>
    <mergeCell ref="CD296:CN296"/>
    <mergeCell ref="BJ296:CC296"/>
    <mergeCell ref="BI288:CA288"/>
    <mergeCell ref="BI287:CA287"/>
    <mergeCell ref="BI285:CA285"/>
    <mergeCell ref="BI284:CA284"/>
    <mergeCell ref="AX174:AZ174"/>
    <mergeCell ref="AX172:BB172"/>
    <mergeCell ref="CL290:CQ290"/>
    <mergeCell ref="CI291:CR291"/>
    <mergeCell ref="BI286:BK286"/>
    <mergeCell ref="Y185:AL185"/>
    <mergeCell ref="AM185:BD185"/>
    <mergeCell ref="BL286:CA286"/>
    <mergeCell ref="AU173:BB173"/>
    <mergeCell ref="CT297:DU298"/>
    <mergeCell ref="DV297:DX298"/>
    <mergeCell ref="AB213:BF213"/>
    <mergeCell ref="Y214:AM214"/>
    <mergeCell ref="CD290:CG290"/>
    <mergeCell ref="AN184:AR184"/>
    <mergeCell ref="AU184:AY184"/>
    <mergeCell ref="Y184:AL184"/>
    <mergeCell ref="AT178:BD178"/>
    <mergeCell ref="AT180:BD180"/>
    <mergeCell ref="AT182:BD182"/>
    <mergeCell ref="CH292:CJ292"/>
    <mergeCell ref="CH290:CK290"/>
    <mergeCell ref="DY297:DY298"/>
    <mergeCell ref="DV299:DX299"/>
    <mergeCell ref="CU279:CY279"/>
    <mergeCell ref="DB279:DF279"/>
    <mergeCell ref="DV286:DY286"/>
    <mergeCell ref="DV288:DY288"/>
    <mergeCell ref="DV290:DY290"/>
    <mergeCell ref="CT293:DY293"/>
    <mergeCell ref="CT294:DU296"/>
    <mergeCell ref="DV294:DX296"/>
    <mergeCell ref="DY294:DY296"/>
    <mergeCell ref="D21:E21"/>
    <mergeCell ref="D23:E23"/>
    <mergeCell ref="D26:E26"/>
    <mergeCell ref="A21:C21"/>
    <mergeCell ref="F24:I24"/>
    <mergeCell ref="F26:I26"/>
    <mergeCell ref="F27:I27"/>
    <mergeCell ref="A23:C23"/>
    <mergeCell ref="E40:E41"/>
    <mergeCell ref="A40:A41"/>
    <mergeCell ref="D37:D38"/>
    <mergeCell ref="E37:E38"/>
    <mergeCell ref="F37:F38"/>
    <mergeCell ref="B37:B38"/>
    <mergeCell ref="D22:E22"/>
    <mergeCell ref="A22:C22"/>
    <mergeCell ref="D24:E24"/>
    <mergeCell ref="A24:C24"/>
    <mergeCell ref="G37:I37"/>
    <mergeCell ref="G38:I38"/>
    <mergeCell ref="D27:E27"/>
    <mergeCell ref="A27:C27"/>
    <mergeCell ref="A26:C26"/>
    <mergeCell ref="A25:C25"/>
    <mergeCell ref="D18:E18"/>
    <mergeCell ref="A17:C17"/>
    <mergeCell ref="D16:E16"/>
    <mergeCell ref="A15:C15"/>
    <mergeCell ref="A16:C16"/>
    <mergeCell ref="A18:C18"/>
    <mergeCell ref="E46:E48"/>
    <mergeCell ref="G50:I50"/>
    <mergeCell ref="G46:I46"/>
    <mergeCell ref="G49:I49"/>
    <mergeCell ref="A37:A38"/>
    <mergeCell ref="C40:C41"/>
    <mergeCell ref="F21:I21"/>
    <mergeCell ref="G31:I31"/>
    <mergeCell ref="F15:I15"/>
    <mergeCell ref="G32:I32"/>
    <mergeCell ref="G34:I34"/>
    <mergeCell ref="G35:I35"/>
    <mergeCell ref="G36:I36"/>
    <mergeCell ref="G39:I39"/>
    <mergeCell ref="G40:I40"/>
    <mergeCell ref="F18:I18"/>
    <mergeCell ref="F22:I22"/>
    <mergeCell ref="F23:I23"/>
    <mergeCell ref="A2:I2"/>
    <mergeCell ref="A1:I1"/>
    <mergeCell ref="A4:B4"/>
    <mergeCell ref="A5:B5"/>
    <mergeCell ref="F5:G5"/>
    <mergeCell ref="D5:E5"/>
    <mergeCell ref="F16:I16"/>
    <mergeCell ref="F17:I17"/>
    <mergeCell ref="F7:G7"/>
    <mergeCell ref="E11:F11"/>
    <mergeCell ref="G12:I12"/>
    <mergeCell ref="E12:F12"/>
    <mergeCell ref="A12:D12"/>
    <mergeCell ref="B8:D8"/>
    <mergeCell ref="B9:D9"/>
    <mergeCell ref="F8:I8"/>
    <mergeCell ref="F9:I9"/>
    <mergeCell ref="D15:E15"/>
    <mergeCell ref="D17:E17"/>
    <mergeCell ref="G10:H10"/>
    <mergeCell ref="A11:D11"/>
    <mergeCell ref="F128:I128"/>
    <mergeCell ref="A124:E124"/>
    <mergeCell ref="A126:E126"/>
    <mergeCell ref="A128:E128"/>
    <mergeCell ref="A130:E130"/>
    <mergeCell ref="F130:I130"/>
    <mergeCell ref="A131:E131"/>
    <mergeCell ref="F131:I131"/>
    <mergeCell ref="C37:C38"/>
    <mergeCell ref="G54:I54"/>
    <mergeCell ref="A81:G81"/>
    <mergeCell ref="A85:G85"/>
    <mergeCell ref="A83:G83"/>
    <mergeCell ref="A84:G84"/>
    <mergeCell ref="G41:I41"/>
    <mergeCell ref="G47:I47"/>
    <mergeCell ref="G52:I52"/>
    <mergeCell ref="E56:E57"/>
    <mergeCell ref="G57:I57"/>
    <mergeCell ref="G51:I51"/>
    <mergeCell ref="D56:D57"/>
    <mergeCell ref="C56:C57"/>
    <mergeCell ref="F56:F57"/>
    <mergeCell ref="B46:B48"/>
    <mergeCell ref="A89:G89"/>
    <mergeCell ref="F124:I124"/>
    <mergeCell ref="D25:E25"/>
    <mergeCell ref="F25:I25"/>
    <mergeCell ref="G56:I56"/>
    <mergeCell ref="A87:G87"/>
    <mergeCell ref="A88:G88"/>
    <mergeCell ref="F46:F48"/>
    <mergeCell ref="G48:I48"/>
    <mergeCell ref="A46:A48"/>
    <mergeCell ref="A86:G86"/>
    <mergeCell ref="C46:C48"/>
    <mergeCell ref="D46:D48"/>
    <mergeCell ref="D50:E50"/>
    <mergeCell ref="A56:A57"/>
    <mergeCell ref="B56:B57"/>
    <mergeCell ref="A119:C119"/>
    <mergeCell ref="A120:B120"/>
    <mergeCell ref="C120:E120"/>
    <mergeCell ref="F120:I120"/>
    <mergeCell ref="A121:B121"/>
    <mergeCell ref="C121:E121"/>
    <mergeCell ref="F121:I121"/>
    <mergeCell ref="D122:E122"/>
    <mergeCell ref="A123:E123"/>
    <mergeCell ref="F123:I123"/>
  </mergeCells>
  <phoneticPr fontId="0" type="noConversion"/>
  <dataValidations xWindow="819" yWindow="406" count="1">
    <dataValidation type="list" allowBlank="1" showInputMessage="1" showErrorMessage="1" errorTitle="Anrede" error="Das ist falsch!" promptTitle="Bitte die Anrede angeben!" sqref="F7">
      <formula1>$L$7:$L$9</formula1>
    </dataValidation>
  </dataValidations>
  <printOptions verticalCentered="1"/>
  <pageMargins left="0.78740157480314965" right="0" top="0.39370078740157483" bottom="0.19685039370078741" header="0.39370078740157483" footer="0.47244094488188981"/>
  <pageSetup paperSize="9" scale="87" orientation="portrait" r:id="rId1"/>
  <headerFooter alignWithMargins="0">
    <oddHeader xml:space="preserve">&amp;C&amp;"Garmond (W1),Fett"&amp;14 &amp;R </oddHeader>
  </headerFooter>
  <rowBreaks count="1" manualBreakCount="1">
    <brk id="58" max="16383" man="1"/>
  </rowBreaks>
  <customProperties>
    <customPr name="layoutContexts" r:id="rId2"/>
    <customPr name="SaveUndoMode" r:id="rId3"/>
  </customProperties>
  <ignoredErrors>
    <ignoredError sqref="BI286 BL286" unlockedFormula="1"/>
  </ignoredErrors>
  <drawing r:id="rId4"/>
  <legacyDrawing r:id="rId5"/>
  <extLst>
    <ext xmlns:x14="http://schemas.microsoft.com/office/spreadsheetml/2009/9/main" uri="{CCE6A557-97BC-4b89-ADB6-D9C93CAAB3DF}">
      <x14:dataValidations xmlns:xm="http://schemas.microsoft.com/office/excel/2006/main" xWindow="819" yWindow="406" count="1">
        <x14:dataValidation type="list" allowBlank="1" showErrorMessage="1" errorTitle="Hinweis" error="Bitte wählen Sie einen Eintrag aus der Liste.">
          <x14:formula1>
            <xm:f>'Hilfsfelder NEU'!$S$2:$S$166</xm:f>
          </x14:formula1>
          <xm:sqref>F16:I18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5"/>
  <sheetViews>
    <sheetView zoomScale="85" zoomScaleNormal="85" workbookViewId="0">
      <selection activeCell="C3" sqref="C3"/>
    </sheetView>
  </sheetViews>
  <sheetFormatPr baseColWidth="10" defaultColWidth="14.85546875" defaultRowHeight="15"/>
  <cols>
    <col min="1" max="1" width="24.42578125" style="3" bestFit="1" customWidth="1"/>
    <col min="2" max="2" width="23.140625" style="3" bestFit="1" customWidth="1"/>
    <col min="3" max="3" width="34.140625" style="3" bestFit="1" customWidth="1"/>
    <col min="4" max="4" width="37.5703125" style="3" bestFit="1" customWidth="1"/>
    <col min="5" max="5" width="18.5703125" style="3" bestFit="1" customWidth="1"/>
    <col min="6" max="6" width="20.42578125" style="3" bestFit="1" customWidth="1"/>
    <col min="7" max="7" width="18.28515625" style="3" bestFit="1" customWidth="1"/>
    <col min="8" max="8" width="18.140625" style="3" bestFit="1" customWidth="1"/>
    <col min="9" max="9" width="18.5703125" style="3" bestFit="1" customWidth="1"/>
    <col min="10" max="10" width="8.140625" style="3" bestFit="1" customWidth="1"/>
    <col min="11" max="11" width="9.5703125" style="3" bestFit="1" customWidth="1"/>
    <col min="12" max="12" width="6.140625" style="3" bestFit="1" customWidth="1"/>
    <col min="13" max="13" width="6.5703125" style="3" bestFit="1" customWidth="1"/>
    <col min="14" max="14" width="14.85546875" style="3" hidden="1" customWidth="1"/>
    <col min="15" max="19" width="14.85546875" style="3" customWidth="1"/>
    <col min="20" max="16384" width="14.85546875" style="3"/>
  </cols>
  <sheetData>
    <row r="1" spans="1:13">
      <c r="B1" s="4"/>
      <c r="C1" s="4"/>
      <c r="D1" s="4"/>
      <c r="E1" s="4"/>
    </row>
    <row r="2" spans="1:13" ht="15.75">
      <c r="C2" s="65" t="s">
        <v>491</v>
      </c>
    </row>
    <row r="3" spans="1:13" ht="15.75" thickBot="1"/>
    <row r="4" spans="1:13" ht="15.75" thickBot="1">
      <c r="A4" s="5" t="s">
        <v>26</v>
      </c>
      <c r="B4" s="79"/>
      <c r="C4" s="80"/>
      <c r="D4" s="2"/>
      <c r="E4" s="2"/>
      <c r="F4" s="2"/>
    </row>
    <row r="5" spans="1:13" ht="16.5" thickBot="1">
      <c r="A5" s="82"/>
      <c r="B5" s="86">
        <v>5.66</v>
      </c>
      <c r="C5" s="87">
        <v>0.5</v>
      </c>
      <c r="D5" s="88">
        <v>1</v>
      </c>
      <c r="E5" s="166"/>
      <c r="F5" s="94">
        <v>5.8</v>
      </c>
      <c r="G5" s="95">
        <v>0.5</v>
      </c>
      <c r="H5" s="96">
        <v>1</v>
      </c>
      <c r="I5" s="167"/>
      <c r="J5" s="105">
        <v>5.66</v>
      </c>
      <c r="K5" s="106">
        <v>0.5</v>
      </c>
      <c r="L5" s="107">
        <v>1</v>
      </c>
      <c r="M5" s="3">
        <v>2.11</v>
      </c>
    </row>
    <row r="6" spans="1:13" ht="22.5">
      <c r="A6" s="83" t="s">
        <v>411</v>
      </c>
      <c r="B6" s="708" t="s">
        <v>13</v>
      </c>
      <c r="C6" s="709"/>
      <c r="D6" s="710"/>
      <c r="E6" s="83" t="s">
        <v>411</v>
      </c>
      <c r="F6" s="711" t="s">
        <v>27</v>
      </c>
      <c r="G6" s="712"/>
      <c r="H6" s="713"/>
      <c r="I6" s="83" t="s">
        <v>411</v>
      </c>
      <c r="J6" s="714" t="s">
        <v>412</v>
      </c>
      <c r="K6" s="715"/>
      <c r="L6" s="716"/>
    </row>
    <row r="7" spans="1:13">
      <c r="A7" s="103">
        <v>0</v>
      </c>
      <c r="B7" s="89">
        <v>0</v>
      </c>
      <c r="C7" s="170">
        <v>0</v>
      </c>
      <c r="D7" s="90">
        <v>0</v>
      </c>
      <c r="E7" s="103">
        <v>0</v>
      </c>
      <c r="F7" s="97">
        <v>0</v>
      </c>
      <c r="G7" s="171">
        <v>0</v>
      </c>
      <c r="H7" s="99">
        <v>0</v>
      </c>
      <c r="I7" s="103">
        <v>0</v>
      </c>
      <c r="J7" s="108">
        <v>0</v>
      </c>
      <c r="K7" s="172">
        <v>0</v>
      </c>
      <c r="L7" s="110">
        <v>0</v>
      </c>
    </row>
    <row r="8" spans="1:13">
      <c r="A8" s="103">
        <v>6.5</v>
      </c>
      <c r="B8" s="89">
        <f>TRUNC($B$5*A8,2)</f>
        <v>36.79</v>
      </c>
      <c r="C8" s="81">
        <f>ROUNDDOWN(B8*50%,2)</f>
        <v>18.39</v>
      </c>
      <c r="D8" s="90">
        <v>0</v>
      </c>
      <c r="E8" s="103">
        <v>6.5</v>
      </c>
      <c r="F8" s="97">
        <f>TRUNC($F$5*A8,2)</f>
        <v>37.700000000000003</v>
      </c>
      <c r="G8" s="98">
        <f>ROUNDDOWN(F8*50%,2)</f>
        <v>18.850000000000001</v>
      </c>
      <c r="H8" s="99">
        <v>0</v>
      </c>
      <c r="I8" s="103">
        <v>6.5</v>
      </c>
      <c r="J8" s="108">
        <v>85.12</v>
      </c>
      <c r="K8" s="109">
        <f>ROUNDDOWN(J8*50%,2)</f>
        <v>42.56</v>
      </c>
      <c r="L8" s="110">
        <v>0</v>
      </c>
    </row>
    <row r="9" spans="1:13">
      <c r="A9" s="103">
        <v>7</v>
      </c>
      <c r="B9" s="89">
        <f t="shared" ref="B9:B74" si="0">TRUNC($B$5*A9,2)</f>
        <v>39.619999999999997</v>
      </c>
      <c r="C9" s="81">
        <f t="shared" ref="C9:C74" si="1">ROUNDDOWN(B9*50%,2)</f>
        <v>19.809999999999999</v>
      </c>
      <c r="D9" s="90">
        <v>0</v>
      </c>
      <c r="E9" s="103">
        <v>7</v>
      </c>
      <c r="F9" s="97">
        <f t="shared" ref="F9:F74" si="2">TRUNC($F$5*A9,2)</f>
        <v>40.6</v>
      </c>
      <c r="G9" s="98">
        <f t="shared" ref="G9:G74" si="3">ROUNDDOWN(F9*50%,2)</f>
        <v>20.3</v>
      </c>
      <c r="H9" s="99">
        <v>0</v>
      </c>
      <c r="I9" s="103">
        <v>7</v>
      </c>
      <c r="J9" s="108">
        <f>J8+$M$5</f>
        <v>87.23</v>
      </c>
      <c r="K9" s="109">
        <f t="shared" ref="K9:K74" si="4">ROUNDDOWN(J9*50%,2)</f>
        <v>43.61</v>
      </c>
      <c r="L9" s="110">
        <v>0</v>
      </c>
    </row>
    <row r="10" spans="1:13">
      <c r="A10" s="103">
        <v>7.5</v>
      </c>
      <c r="B10" s="89">
        <f t="shared" si="0"/>
        <v>42.45</v>
      </c>
      <c r="C10" s="81">
        <f t="shared" si="1"/>
        <v>21.22</v>
      </c>
      <c r="D10" s="90">
        <v>0</v>
      </c>
      <c r="E10" s="103">
        <v>7.5</v>
      </c>
      <c r="F10" s="97">
        <f t="shared" si="2"/>
        <v>43.5</v>
      </c>
      <c r="G10" s="98">
        <f t="shared" si="3"/>
        <v>21.75</v>
      </c>
      <c r="H10" s="99">
        <v>0</v>
      </c>
      <c r="I10" s="103">
        <v>7.5</v>
      </c>
      <c r="J10" s="108">
        <f t="shared" ref="J10:J24" si="5">J9+$M$5</f>
        <v>89.34</v>
      </c>
      <c r="K10" s="109">
        <f t="shared" si="4"/>
        <v>44.67</v>
      </c>
      <c r="L10" s="110">
        <v>0</v>
      </c>
    </row>
    <row r="11" spans="1:13">
      <c r="A11" s="103">
        <v>8</v>
      </c>
      <c r="B11" s="89">
        <f t="shared" si="0"/>
        <v>45.28</v>
      </c>
      <c r="C11" s="81">
        <f t="shared" si="1"/>
        <v>22.64</v>
      </c>
      <c r="D11" s="90">
        <v>0</v>
      </c>
      <c r="E11" s="103">
        <v>8</v>
      </c>
      <c r="F11" s="97">
        <f t="shared" si="2"/>
        <v>46.4</v>
      </c>
      <c r="G11" s="98">
        <f t="shared" si="3"/>
        <v>23.2</v>
      </c>
      <c r="H11" s="99">
        <v>0</v>
      </c>
      <c r="I11" s="103">
        <v>8</v>
      </c>
      <c r="J11" s="108">
        <f t="shared" si="5"/>
        <v>91.45</v>
      </c>
      <c r="K11" s="109">
        <f t="shared" si="4"/>
        <v>45.72</v>
      </c>
      <c r="L11" s="110">
        <v>0</v>
      </c>
    </row>
    <row r="12" spans="1:13">
      <c r="A12" s="103">
        <v>8.5</v>
      </c>
      <c r="B12" s="89">
        <f t="shared" si="0"/>
        <v>48.11</v>
      </c>
      <c r="C12" s="81">
        <f t="shared" si="1"/>
        <v>24.05</v>
      </c>
      <c r="D12" s="90">
        <v>0</v>
      </c>
      <c r="E12" s="103">
        <v>8.5</v>
      </c>
      <c r="F12" s="97">
        <f t="shared" si="2"/>
        <v>49.3</v>
      </c>
      <c r="G12" s="98">
        <f t="shared" si="3"/>
        <v>24.65</v>
      </c>
      <c r="H12" s="99">
        <v>0</v>
      </c>
      <c r="I12" s="103">
        <v>8.5</v>
      </c>
      <c r="J12" s="108">
        <f t="shared" si="5"/>
        <v>93.56</v>
      </c>
      <c r="K12" s="109">
        <f t="shared" si="4"/>
        <v>46.78</v>
      </c>
      <c r="L12" s="110">
        <v>0</v>
      </c>
    </row>
    <row r="13" spans="1:13">
      <c r="A13" s="103">
        <v>9</v>
      </c>
      <c r="B13" s="89">
        <f t="shared" si="0"/>
        <v>50.94</v>
      </c>
      <c r="C13" s="81">
        <f t="shared" si="1"/>
        <v>25.47</v>
      </c>
      <c r="D13" s="90">
        <v>0</v>
      </c>
      <c r="E13" s="103">
        <v>9</v>
      </c>
      <c r="F13" s="97">
        <f t="shared" si="2"/>
        <v>52.2</v>
      </c>
      <c r="G13" s="98">
        <f t="shared" si="3"/>
        <v>26.1</v>
      </c>
      <c r="H13" s="99">
        <v>0</v>
      </c>
      <c r="I13" s="103">
        <v>9</v>
      </c>
      <c r="J13" s="108">
        <v>95.66</v>
      </c>
      <c r="K13" s="109">
        <f t="shared" si="4"/>
        <v>47.83</v>
      </c>
      <c r="L13" s="110">
        <v>0</v>
      </c>
    </row>
    <row r="14" spans="1:13">
      <c r="A14" s="103">
        <v>9.5</v>
      </c>
      <c r="B14" s="89">
        <f t="shared" si="0"/>
        <v>53.77</v>
      </c>
      <c r="C14" s="81">
        <f t="shared" si="1"/>
        <v>26.88</v>
      </c>
      <c r="D14" s="90">
        <v>0</v>
      </c>
      <c r="E14" s="103">
        <v>9.5</v>
      </c>
      <c r="F14" s="97">
        <f t="shared" si="2"/>
        <v>55.1</v>
      </c>
      <c r="G14" s="98">
        <f t="shared" si="3"/>
        <v>27.55</v>
      </c>
      <c r="H14" s="99">
        <v>0</v>
      </c>
      <c r="I14" s="103">
        <v>9.5</v>
      </c>
      <c r="J14" s="108">
        <f t="shared" si="5"/>
        <v>97.77</v>
      </c>
      <c r="K14" s="109">
        <f t="shared" si="4"/>
        <v>48.88</v>
      </c>
      <c r="L14" s="110">
        <v>0</v>
      </c>
    </row>
    <row r="15" spans="1:13">
      <c r="A15" s="104">
        <v>10</v>
      </c>
      <c r="B15" s="89">
        <f t="shared" si="0"/>
        <v>56.6</v>
      </c>
      <c r="C15" s="81">
        <f t="shared" si="1"/>
        <v>28.3</v>
      </c>
      <c r="D15" s="90">
        <v>0</v>
      </c>
      <c r="E15" s="104">
        <v>10</v>
      </c>
      <c r="F15" s="97">
        <f t="shared" si="2"/>
        <v>58</v>
      </c>
      <c r="G15" s="98">
        <f t="shared" si="3"/>
        <v>29</v>
      </c>
      <c r="H15" s="99">
        <v>0</v>
      </c>
      <c r="I15" s="104">
        <v>10</v>
      </c>
      <c r="J15" s="108">
        <f t="shared" si="5"/>
        <v>99.88</v>
      </c>
      <c r="K15" s="109">
        <f t="shared" si="4"/>
        <v>49.94</v>
      </c>
      <c r="L15" s="110">
        <v>0</v>
      </c>
    </row>
    <row r="16" spans="1:13">
      <c r="A16" s="104">
        <v>10.5</v>
      </c>
      <c r="B16" s="89">
        <f t="shared" si="0"/>
        <v>59.43</v>
      </c>
      <c r="C16" s="81">
        <f t="shared" si="1"/>
        <v>29.71</v>
      </c>
      <c r="D16" s="90">
        <v>0</v>
      </c>
      <c r="E16" s="104">
        <v>10.5</v>
      </c>
      <c r="F16" s="97">
        <f t="shared" si="2"/>
        <v>60.9</v>
      </c>
      <c r="G16" s="98">
        <f t="shared" si="3"/>
        <v>30.45</v>
      </c>
      <c r="H16" s="99">
        <v>0</v>
      </c>
      <c r="I16" s="104">
        <v>10.5</v>
      </c>
      <c r="J16" s="108">
        <f t="shared" si="5"/>
        <v>101.99</v>
      </c>
      <c r="K16" s="109">
        <f t="shared" si="4"/>
        <v>50.99</v>
      </c>
      <c r="L16" s="110">
        <v>0</v>
      </c>
    </row>
    <row r="17" spans="1:12">
      <c r="A17" s="104">
        <v>11</v>
      </c>
      <c r="B17" s="89">
        <f t="shared" si="0"/>
        <v>62.26</v>
      </c>
      <c r="C17" s="81">
        <f t="shared" si="1"/>
        <v>31.13</v>
      </c>
      <c r="D17" s="90">
        <v>0</v>
      </c>
      <c r="E17" s="104">
        <v>11</v>
      </c>
      <c r="F17" s="97">
        <f t="shared" si="2"/>
        <v>63.8</v>
      </c>
      <c r="G17" s="98">
        <f t="shared" si="3"/>
        <v>31.9</v>
      </c>
      <c r="H17" s="99">
        <v>0</v>
      </c>
      <c r="I17" s="104">
        <v>11</v>
      </c>
      <c r="J17" s="108">
        <f t="shared" si="5"/>
        <v>104.1</v>
      </c>
      <c r="K17" s="109">
        <f t="shared" si="4"/>
        <v>52.05</v>
      </c>
      <c r="L17" s="110">
        <v>0</v>
      </c>
    </row>
    <row r="18" spans="1:12" ht="15.75">
      <c r="A18" s="84">
        <v>11.5</v>
      </c>
      <c r="B18" s="89">
        <f t="shared" si="0"/>
        <v>65.09</v>
      </c>
      <c r="C18" s="81">
        <f t="shared" si="1"/>
        <v>32.54</v>
      </c>
      <c r="D18" s="90">
        <v>0</v>
      </c>
      <c r="E18" s="84">
        <v>11.5</v>
      </c>
      <c r="F18" s="97">
        <f t="shared" si="2"/>
        <v>66.7</v>
      </c>
      <c r="G18" s="98">
        <f t="shared" si="3"/>
        <v>33.35</v>
      </c>
      <c r="H18" s="99">
        <v>0</v>
      </c>
      <c r="I18" s="84">
        <v>11.5</v>
      </c>
      <c r="J18" s="108">
        <f t="shared" si="5"/>
        <v>106.21</v>
      </c>
      <c r="K18" s="109">
        <f t="shared" si="4"/>
        <v>53.1</v>
      </c>
      <c r="L18" s="110">
        <v>0</v>
      </c>
    </row>
    <row r="19" spans="1:12" ht="15.75">
      <c r="A19" s="84">
        <v>12</v>
      </c>
      <c r="B19" s="89">
        <f t="shared" si="0"/>
        <v>67.92</v>
      </c>
      <c r="C19" s="81">
        <f t="shared" si="1"/>
        <v>33.96</v>
      </c>
      <c r="D19" s="90">
        <v>0</v>
      </c>
      <c r="E19" s="84">
        <v>12</v>
      </c>
      <c r="F19" s="97">
        <f t="shared" si="2"/>
        <v>69.599999999999994</v>
      </c>
      <c r="G19" s="98">
        <f t="shared" si="3"/>
        <v>34.799999999999997</v>
      </c>
      <c r="H19" s="99">
        <v>0</v>
      </c>
      <c r="I19" s="84">
        <v>12</v>
      </c>
      <c r="J19" s="108">
        <f t="shared" si="5"/>
        <v>108.32</v>
      </c>
      <c r="K19" s="109">
        <f t="shared" si="4"/>
        <v>54.16</v>
      </c>
      <c r="L19" s="110">
        <v>0</v>
      </c>
    </row>
    <row r="20" spans="1:12" ht="15.75">
      <c r="A20" s="84">
        <v>12.5</v>
      </c>
      <c r="B20" s="89">
        <f t="shared" si="0"/>
        <v>70.75</v>
      </c>
      <c r="C20" s="81">
        <f t="shared" si="1"/>
        <v>35.369999999999997</v>
      </c>
      <c r="D20" s="90">
        <v>0</v>
      </c>
      <c r="E20" s="84">
        <v>12.5</v>
      </c>
      <c r="F20" s="97">
        <f t="shared" si="2"/>
        <v>72.5</v>
      </c>
      <c r="G20" s="98">
        <f t="shared" si="3"/>
        <v>36.25</v>
      </c>
      <c r="H20" s="99">
        <v>0</v>
      </c>
      <c r="I20" s="84">
        <v>12.5</v>
      </c>
      <c r="J20" s="108">
        <v>110.42</v>
      </c>
      <c r="K20" s="109">
        <f t="shared" si="4"/>
        <v>55.21</v>
      </c>
      <c r="L20" s="110">
        <v>0</v>
      </c>
    </row>
    <row r="21" spans="1:12" ht="15.75">
      <c r="A21" s="84">
        <v>13</v>
      </c>
      <c r="B21" s="89">
        <f t="shared" si="0"/>
        <v>73.58</v>
      </c>
      <c r="C21" s="81">
        <f t="shared" si="1"/>
        <v>36.79</v>
      </c>
      <c r="D21" s="90">
        <v>0</v>
      </c>
      <c r="E21" s="84">
        <v>13</v>
      </c>
      <c r="F21" s="97">
        <f t="shared" si="2"/>
        <v>75.400000000000006</v>
      </c>
      <c r="G21" s="98">
        <f t="shared" si="3"/>
        <v>37.700000000000003</v>
      </c>
      <c r="H21" s="99">
        <v>0</v>
      </c>
      <c r="I21" s="84">
        <v>13</v>
      </c>
      <c r="J21" s="108">
        <f t="shared" si="5"/>
        <v>112.53</v>
      </c>
      <c r="K21" s="109">
        <f t="shared" si="4"/>
        <v>56.26</v>
      </c>
      <c r="L21" s="110">
        <v>0</v>
      </c>
    </row>
    <row r="22" spans="1:12" ht="15.75">
      <c r="A22" s="84">
        <v>13.5</v>
      </c>
      <c r="B22" s="89">
        <f t="shared" si="0"/>
        <v>76.41</v>
      </c>
      <c r="C22" s="81">
        <f t="shared" si="1"/>
        <v>38.200000000000003</v>
      </c>
      <c r="D22" s="90">
        <v>0</v>
      </c>
      <c r="E22" s="84">
        <v>13.5</v>
      </c>
      <c r="F22" s="97">
        <f t="shared" si="2"/>
        <v>78.3</v>
      </c>
      <c r="G22" s="98">
        <f t="shared" si="3"/>
        <v>39.15</v>
      </c>
      <c r="H22" s="99">
        <v>0</v>
      </c>
      <c r="I22" s="84">
        <v>13.5</v>
      </c>
      <c r="J22" s="108">
        <f t="shared" si="5"/>
        <v>114.64</v>
      </c>
      <c r="K22" s="109">
        <f t="shared" si="4"/>
        <v>57.32</v>
      </c>
      <c r="L22" s="110">
        <v>0</v>
      </c>
    </row>
    <row r="23" spans="1:12" ht="15.75">
      <c r="A23" s="84">
        <v>14</v>
      </c>
      <c r="B23" s="89">
        <f t="shared" si="0"/>
        <v>79.239999999999995</v>
      </c>
      <c r="C23" s="81">
        <f t="shared" si="1"/>
        <v>39.619999999999997</v>
      </c>
      <c r="D23" s="90">
        <v>0</v>
      </c>
      <c r="E23" s="84">
        <v>14</v>
      </c>
      <c r="F23" s="97">
        <f t="shared" si="2"/>
        <v>81.2</v>
      </c>
      <c r="G23" s="98">
        <f t="shared" si="3"/>
        <v>40.6</v>
      </c>
      <c r="H23" s="99">
        <v>0</v>
      </c>
      <c r="I23" s="84">
        <v>14</v>
      </c>
      <c r="J23" s="108">
        <f t="shared" si="5"/>
        <v>116.75</v>
      </c>
      <c r="K23" s="109">
        <f t="shared" si="4"/>
        <v>58.37</v>
      </c>
      <c r="L23" s="110">
        <v>0</v>
      </c>
    </row>
    <row r="24" spans="1:12" ht="15.75">
      <c r="A24" s="84">
        <v>14.5</v>
      </c>
      <c r="B24" s="89">
        <f t="shared" si="0"/>
        <v>82.07</v>
      </c>
      <c r="C24" s="81">
        <f t="shared" si="1"/>
        <v>41.03</v>
      </c>
      <c r="D24" s="90">
        <v>0</v>
      </c>
      <c r="E24" s="84">
        <v>14.5</v>
      </c>
      <c r="F24" s="97">
        <f t="shared" si="2"/>
        <v>84.1</v>
      </c>
      <c r="G24" s="98">
        <f t="shared" si="3"/>
        <v>42.05</v>
      </c>
      <c r="H24" s="99">
        <v>0</v>
      </c>
      <c r="I24" s="84">
        <v>14.5</v>
      </c>
      <c r="J24" s="108">
        <f t="shared" si="5"/>
        <v>118.86</v>
      </c>
      <c r="K24" s="109">
        <f t="shared" si="4"/>
        <v>59.43</v>
      </c>
      <c r="L24" s="110">
        <v>0</v>
      </c>
    </row>
    <row r="25" spans="1:12" ht="15.75">
      <c r="A25" s="84">
        <v>15</v>
      </c>
      <c r="B25" s="89">
        <f t="shared" si="0"/>
        <v>84.9</v>
      </c>
      <c r="C25" s="81">
        <f t="shared" si="1"/>
        <v>42.45</v>
      </c>
      <c r="D25" s="90">
        <v>0</v>
      </c>
      <c r="E25" s="84">
        <v>15</v>
      </c>
      <c r="F25" s="97">
        <f t="shared" si="2"/>
        <v>87</v>
      </c>
      <c r="G25" s="98">
        <f t="shared" si="3"/>
        <v>43.5</v>
      </c>
      <c r="H25" s="99">
        <v>0</v>
      </c>
      <c r="I25" s="84">
        <v>15</v>
      </c>
      <c r="J25" s="108">
        <v>120.97</v>
      </c>
      <c r="K25" s="109">
        <f t="shared" si="4"/>
        <v>60.48</v>
      </c>
      <c r="L25" s="110">
        <v>0</v>
      </c>
    </row>
    <row r="26" spans="1:12" ht="15.75">
      <c r="A26" s="84">
        <v>15.5</v>
      </c>
      <c r="B26" s="89">
        <f t="shared" si="0"/>
        <v>87.73</v>
      </c>
      <c r="C26" s="81">
        <f t="shared" si="1"/>
        <v>43.86</v>
      </c>
      <c r="D26" s="90">
        <v>0</v>
      </c>
      <c r="E26" s="84">
        <v>15.5</v>
      </c>
      <c r="F26" s="97">
        <f t="shared" si="2"/>
        <v>89.9</v>
      </c>
      <c r="G26" s="98">
        <f t="shared" si="3"/>
        <v>44.95</v>
      </c>
      <c r="H26" s="99">
        <v>0</v>
      </c>
      <c r="I26" s="84">
        <v>15.5</v>
      </c>
      <c r="J26" s="108">
        <v>123.08</v>
      </c>
      <c r="K26" s="109">
        <f t="shared" si="4"/>
        <v>61.54</v>
      </c>
      <c r="L26" s="110">
        <v>0</v>
      </c>
    </row>
    <row r="27" spans="1:12" ht="15.75">
      <c r="A27" s="84">
        <v>16</v>
      </c>
      <c r="B27" s="89">
        <f t="shared" si="0"/>
        <v>90.56</v>
      </c>
      <c r="C27" s="81">
        <f t="shared" si="1"/>
        <v>45.28</v>
      </c>
      <c r="D27" s="90">
        <v>0</v>
      </c>
      <c r="E27" s="84">
        <v>16</v>
      </c>
      <c r="F27" s="97">
        <f t="shared" si="2"/>
        <v>92.8</v>
      </c>
      <c r="G27" s="98">
        <f t="shared" si="3"/>
        <v>46.4</v>
      </c>
      <c r="H27" s="99">
        <v>0</v>
      </c>
      <c r="I27" s="84">
        <v>16</v>
      </c>
      <c r="J27" s="108">
        <v>125.18</v>
      </c>
      <c r="K27" s="109">
        <f t="shared" si="4"/>
        <v>62.59</v>
      </c>
      <c r="L27" s="110">
        <v>0</v>
      </c>
    </row>
    <row r="28" spans="1:12" ht="15.75">
      <c r="A28" s="84">
        <v>16.5</v>
      </c>
      <c r="B28" s="89">
        <f t="shared" si="0"/>
        <v>93.39</v>
      </c>
      <c r="C28" s="81">
        <f t="shared" si="1"/>
        <v>46.69</v>
      </c>
      <c r="D28" s="90">
        <v>0</v>
      </c>
      <c r="E28" s="84">
        <v>16.5</v>
      </c>
      <c r="F28" s="97">
        <f t="shared" si="2"/>
        <v>95.7</v>
      </c>
      <c r="G28" s="98">
        <f t="shared" si="3"/>
        <v>47.85</v>
      </c>
      <c r="H28" s="99">
        <v>0</v>
      </c>
      <c r="I28" s="84">
        <v>16.5</v>
      </c>
      <c r="J28" s="108">
        <v>127.29</v>
      </c>
      <c r="K28" s="109">
        <f t="shared" si="4"/>
        <v>63.64</v>
      </c>
      <c r="L28" s="110">
        <v>0</v>
      </c>
    </row>
    <row r="29" spans="1:12" ht="15.75">
      <c r="A29" s="84">
        <v>17</v>
      </c>
      <c r="B29" s="89">
        <f t="shared" si="0"/>
        <v>96.22</v>
      </c>
      <c r="C29" s="81">
        <f t="shared" si="1"/>
        <v>48.11</v>
      </c>
      <c r="D29" s="90">
        <v>0</v>
      </c>
      <c r="E29" s="84">
        <v>17</v>
      </c>
      <c r="F29" s="97">
        <f t="shared" si="2"/>
        <v>98.6</v>
      </c>
      <c r="G29" s="98">
        <f t="shared" si="3"/>
        <v>49.3</v>
      </c>
      <c r="H29" s="99">
        <v>0</v>
      </c>
      <c r="I29" s="84">
        <v>17</v>
      </c>
      <c r="J29" s="108">
        <v>129.4</v>
      </c>
      <c r="K29" s="109">
        <f t="shared" si="4"/>
        <v>64.7</v>
      </c>
      <c r="L29" s="110">
        <v>0</v>
      </c>
    </row>
    <row r="30" spans="1:12" ht="15.75">
      <c r="A30" s="84">
        <v>17.5</v>
      </c>
      <c r="B30" s="89">
        <f t="shared" si="0"/>
        <v>99.05</v>
      </c>
      <c r="C30" s="81">
        <f t="shared" si="1"/>
        <v>49.52</v>
      </c>
      <c r="D30" s="90">
        <v>0</v>
      </c>
      <c r="E30" s="84">
        <v>17.5</v>
      </c>
      <c r="F30" s="97">
        <f t="shared" si="2"/>
        <v>101.5</v>
      </c>
      <c r="G30" s="98">
        <f t="shared" si="3"/>
        <v>50.75</v>
      </c>
      <c r="H30" s="99">
        <v>0</v>
      </c>
      <c r="I30" s="84">
        <v>17.5</v>
      </c>
      <c r="J30" s="108">
        <v>131.51</v>
      </c>
      <c r="K30" s="109">
        <f t="shared" si="4"/>
        <v>65.75</v>
      </c>
      <c r="L30" s="110">
        <v>0</v>
      </c>
    </row>
    <row r="31" spans="1:12" ht="15.75">
      <c r="A31" s="84">
        <v>18</v>
      </c>
      <c r="B31" s="89">
        <f t="shared" si="0"/>
        <v>101.88</v>
      </c>
      <c r="C31" s="81">
        <f t="shared" si="1"/>
        <v>50.94</v>
      </c>
      <c r="D31" s="90">
        <v>0</v>
      </c>
      <c r="E31" s="84">
        <v>18</v>
      </c>
      <c r="F31" s="97">
        <f t="shared" si="2"/>
        <v>104.4</v>
      </c>
      <c r="G31" s="98">
        <f t="shared" si="3"/>
        <v>52.2</v>
      </c>
      <c r="H31" s="99">
        <v>0</v>
      </c>
      <c r="I31" s="84">
        <v>18</v>
      </c>
      <c r="J31" s="108">
        <v>133.62</v>
      </c>
      <c r="K31" s="109">
        <f t="shared" si="4"/>
        <v>66.81</v>
      </c>
      <c r="L31" s="110">
        <v>0</v>
      </c>
    </row>
    <row r="32" spans="1:12" ht="15.75">
      <c r="A32" s="84">
        <v>18.5</v>
      </c>
      <c r="B32" s="89">
        <f t="shared" si="0"/>
        <v>104.71</v>
      </c>
      <c r="C32" s="81">
        <f t="shared" si="1"/>
        <v>52.35</v>
      </c>
      <c r="D32" s="90">
        <v>0</v>
      </c>
      <c r="E32" s="84">
        <v>18.5</v>
      </c>
      <c r="F32" s="97">
        <f t="shared" si="2"/>
        <v>107.3</v>
      </c>
      <c r="G32" s="98">
        <f t="shared" si="3"/>
        <v>53.65</v>
      </c>
      <c r="H32" s="99">
        <v>0</v>
      </c>
      <c r="I32" s="84">
        <v>18.5</v>
      </c>
      <c r="J32" s="108">
        <v>135.72999999999999</v>
      </c>
      <c r="K32" s="109">
        <f t="shared" si="4"/>
        <v>67.86</v>
      </c>
      <c r="L32" s="110">
        <v>0</v>
      </c>
    </row>
    <row r="33" spans="1:12" ht="15.75">
      <c r="A33" s="84">
        <v>19</v>
      </c>
      <c r="B33" s="89">
        <f t="shared" si="0"/>
        <v>107.54</v>
      </c>
      <c r="C33" s="81">
        <f t="shared" si="1"/>
        <v>53.77</v>
      </c>
      <c r="D33" s="90">
        <v>0</v>
      </c>
      <c r="E33" s="84">
        <v>19</v>
      </c>
      <c r="F33" s="97">
        <f t="shared" si="2"/>
        <v>110.2</v>
      </c>
      <c r="G33" s="98">
        <f t="shared" si="3"/>
        <v>55.1</v>
      </c>
      <c r="H33" s="99">
        <v>0</v>
      </c>
      <c r="I33" s="84">
        <v>19</v>
      </c>
      <c r="J33" s="108">
        <v>137.84</v>
      </c>
      <c r="K33" s="109">
        <f t="shared" si="4"/>
        <v>68.92</v>
      </c>
      <c r="L33" s="110">
        <v>0</v>
      </c>
    </row>
    <row r="34" spans="1:12" ht="15.75">
      <c r="A34" s="84">
        <v>19.5</v>
      </c>
      <c r="B34" s="89">
        <f t="shared" si="0"/>
        <v>110.37</v>
      </c>
      <c r="C34" s="81">
        <f t="shared" si="1"/>
        <v>55.18</v>
      </c>
      <c r="D34" s="90">
        <v>0</v>
      </c>
      <c r="E34" s="84">
        <v>19.5</v>
      </c>
      <c r="F34" s="97">
        <f t="shared" si="2"/>
        <v>113.1</v>
      </c>
      <c r="G34" s="98">
        <f t="shared" si="3"/>
        <v>56.55</v>
      </c>
      <c r="H34" s="99">
        <v>0</v>
      </c>
      <c r="I34" s="84">
        <v>19.5</v>
      </c>
      <c r="J34" s="108">
        <v>139.94</v>
      </c>
      <c r="K34" s="109">
        <f t="shared" si="4"/>
        <v>69.97</v>
      </c>
      <c r="L34" s="110">
        <v>0</v>
      </c>
    </row>
    <row r="35" spans="1:12" ht="15.75">
      <c r="A35" s="84">
        <v>20</v>
      </c>
      <c r="B35" s="89">
        <f t="shared" si="0"/>
        <v>113.2</v>
      </c>
      <c r="C35" s="81">
        <f t="shared" si="1"/>
        <v>56.6</v>
      </c>
      <c r="D35" s="90">
        <v>0</v>
      </c>
      <c r="E35" s="84">
        <v>20</v>
      </c>
      <c r="F35" s="97">
        <f t="shared" si="2"/>
        <v>116</v>
      </c>
      <c r="G35" s="98">
        <f t="shared" si="3"/>
        <v>58</v>
      </c>
      <c r="H35" s="99">
        <v>0</v>
      </c>
      <c r="I35" s="84">
        <v>20</v>
      </c>
      <c r="J35" s="108">
        <v>142.05000000000001</v>
      </c>
      <c r="K35" s="109">
        <f t="shared" si="4"/>
        <v>71.02</v>
      </c>
      <c r="L35" s="110">
        <v>0</v>
      </c>
    </row>
    <row r="36" spans="1:12" ht="15.75">
      <c r="A36" s="84">
        <v>20.25</v>
      </c>
      <c r="B36" s="89">
        <f t="shared" si="0"/>
        <v>114.61</v>
      </c>
      <c r="C36" s="81">
        <f t="shared" si="1"/>
        <v>57.3</v>
      </c>
      <c r="D36" s="90">
        <v>0</v>
      </c>
      <c r="E36" s="84">
        <v>20.25</v>
      </c>
      <c r="F36" s="97">
        <f t="shared" si="2"/>
        <v>117.45</v>
      </c>
      <c r="G36" s="98">
        <f t="shared" si="3"/>
        <v>58.72</v>
      </c>
      <c r="H36" s="99">
        <v>0</v>
      </c>
      <c r="I36" s="84">
        <v>20.25</v>
      </c>
      <c r="J36" s="108">
        <v>143.1</v>
      </c>
      <c r="K36" s="109">
        <f t="shared" si="4"/>
        <v>71.55</v>
      </c>
      <c r="L36" s="110">
        <v>0</v>
      </c>
    </row>
    <row r="37" spans="1:12" ht="15.75">
      <c r="A37" s="84">
        <v>20.5</v>
      </c>
      <c r="B37" s="89">
        <f t="shared" si="0"/>
        <v>116.03</v>
      </c>
      <c r="C37" s="81">
        <f t="shared" si="1"/>
        <v>58.01</v>
      </c>
      <c r="D37" s="90">
        <v>0</v>
      </c>
      <c r="E37" s="84">
        <v>20.5</v>
      </c>
      <c r="F37" s="97">
        <f t="shared" si="2"/>
        <v>118.9</v>
      </c>
      <c r="G37" s="98">
        <f t="shared" si="3"/>
        <v>59.45</v>
      </c>
      <c r="H37" s="99">
        <v>0</v>
      </c>
      <c r="I37" s="84">
        <v>20.5</v>
      </c>
      <c r="J37" s="108">
        <v>144.16</v>
      </c>
      <c r="K37" s="109">
        <f t="shared" si="4"/>
        <v>72.08</v>
      </c>
      <c r="L37" s="110">
        <v>0</v>
      </c>
    </row>
    <row r="38" spans="1:12" ht="15.75">
      <c r="A38" s="84">
        <v>21</v>
      </c>
      <c r="B38" s="89">
        <f t="shared" si="0"/>
        <v>118.86</v>
      </c>
      <c r="C38" s="81">
        <f t="shared" si="1"/>
        <v>59.43</v>
      </c>
      <c r="D38" s="90">
        <v>0</v>
      </c>
      <c r="E38" s="84">
        <v>21</v>
      </c>
      <c r="F38" s="97">
        <f t="shared" si="2"/>
        <v>121.8</v>
      </c>
      <c r="G38" s="98">
        <f t="shared" si="3"/>
        <v>60.9</v>
      </c>
      <c r="H38" s="99">
        <v>0</v>
      </c>
      <c r="I38" s="84">
        <v>21</v>
      </c>
      <c r="J38" s="108">
        <v>146.27000000000001</v>
      </c>
      <c r="K38" s="109">
        <f t="shared" si="4"/>
        <v>73.13</v>
      </c>
      <c r="L38" s="110">
        <v>0</v>
      </c>
    </row>
    <row r="39" spans="1:12" ht="15.75">
      <c r="A39" s="84">
        <v>21.5</v>
      </c>
      <c r="B39" s="89">
        <f t="shared" si="0"/>
        <v>121.69</v>
      </c>
      <c r="C39" s="81">
        <f t="shared" si="1"/>
        <v>60.84</v>
      </c>
      <c r="D39" s="90">
        <v>0</v>
      </c>
      <c r="E39" s="84">
        <v>21.5</v>
      </c>
      <c r="F39" s="97">
        <f t="shared" si="2"/>
        <v>124.7</v>
      </c>
      <c r="G39" s="98">
        <f t="shared" si="3"/>
        <v>62.35</v>
      </c>
      <c r="H39" s="99">
        <v>0</v>
      </c>
      <c r="I39" s="84">
        <v>21.5</v>
      </c>
      <c r="J39" s="108">
        <v>148.38</v>
      </c>
      <c r="K39" s="109">
        <f t="shared" si="4"/>
        <v>74.19</v>
      </c>
      <c r="L39" s="110">
        <v>0</v>
      </c>
    </row>
    <row r="40" spans="1:12" ht="15.75">
      <c r="A40" s="84">
        <v>22</v>
      </c>
      <c r="B40" s="89">
        <f t="shared" si="0"/>
        <v>124.52</v>
      </c>
      <c r="C40" s="81">
        <f t="shared" si="1"/>
        <v>62.26</v>
      </c>
      <c r="D40" s="90">
        <v>0</v>
      </c>
      <c r="E40" s="84">
        <v>22</v>
      </c>
      <c r="F40" s="97">
        <f t="shared" si="2"/>
        <v>127.6</v>
      </c>
      <c r="G40" s="98">
        <f t="shared" si="3"/>
        <v>63.8</v>
      </c>
      <c r="H40" s="99">
        <v>0</v>
      </c>
      <c r="I40" s="84">
        <v>22</v>
      </c>
      <c r="J40" s="108">
        <v>150.49</v>
      </c>
      <c r="K40" s="109">
        <f t="shared" si="4"/>
        <v>75.239999999999995</v>
      </c>
      <c r="L40" s="110">
        <v>0</v>
      </c>
    </row>
    <row r="41" spans="1:12" ht="15.75">
      <c r="A41" s="84">
        <v>22.5</v>
      </c>
      <c r="B41" s="89">
        <f t="shared" si="0"/>
        <v>127.35</v>
      </c>
      <c r="C41" s="81">
        <f t="shared" si="1"/>
        <v>63.67</v>
      </c>
      <c r="D41" s="90">
        <v>0</v>
      </c>
      <c r="E41" s="84">
        <v>22.5</v>
      </c>
      <c r="F41" s="97">
        <f t="shared" si="2"/>
        <v>130.5</v>
      </c>
      <c r="G41" s="98">
        <f t="shared" si="3"/>
        <v>65.25</v>
      </c>
      <c r="H41" s="99">
        <v>0</v>
      </c>
      <c r="I41" s="84">
        <v>22.5</v>
      </c>
      <c r="J41" s="108">
        <v>152.6</v>
      </c>
      <c r="K41" s="109">
        <f t="shared" si="4"/>
        <v>76.3</v>
      </c>
      <c r="L41" s="110">
        <v>0</v>
      </c>
    </row>
    <row r="42" spans="1:12" ht="15.75">
      <c r="A42" s="84">
        <v>23</v>
      </c>
      <c r="B42" s="89">
        <f t="shared" si="0"/>
        <v>130.18</v>
      </c>
      <c r="C42" s="81">
        <f t="shared" si="1"/>
        <v>65.09</v>
      </c>
      <c r="D42" s="90">
        <v>0</v>
      </c>
      <c r="E42" s="84">
        <v>23</v>
      </c>
      <c r="F42" s="97">
        <f t="shared" si="2"/>
        <v>133.4</v>
      </c>
      <c r="G42" s="98">
        <f t="shared" si="3"/>
        <v>66.7</v>
      </c>
      <c r="H42" s="99">
        <v>0</v>
      </c>
      <c r="I42" s="84">
        <v>23</v>
      </c>
      <c r="J42" s="108">
        <v>154.69999999999999</v>
      </c>
      <c r="K42" s="109">
        <f t="shared" si="4"/>
        <v>77.349999999999994</v>
      </c>
      <c r="L42" s="110">
        <v>0</v>
      </c>
    </row>
    <row r="43" spans="1:12" ht="15.75">
      <c r="A43" s="84">
        <v>23.5</v>
      </c>
      <c r="B43" s="89">
        <f t="shared" si="0"/>
        <v>133.01</v>
      </c>
      <c r="C43" s="81">
        <f t="shared" si="1"/>
        <v>66.5</v>
      </c>
      <c r="D43" s="90">
        <v>0</v>
      </c>
      <c r="E43" s="84">
        <v>23.5</v>
      </c>
      <c r="F43" s="97">
        <f t="shared" si="2"/>
        <v>136.30000000000001</v>
      </c>
      <c r="G43" s="98">
        <f t="shared" si="3"/>
        <v>68.150000000000006</v>
      </c>
      <c r="H43" s="99">
        <v>0</v>
      </c>
      <c r="I43" s="84">
        <v>23.5</v>
      </c>
      <c r="J43" s="108">
        <v>156.81</v>
      </c>
      <c r="K43" s="109">
        <f t="shared" si="4"/>
        <v>78.400000000000006</v>
      </c>
      <c r="L43" s="110">
        <v>0</v>
      </c>
    </row>
    <row r="44" spans="1:12" ht="15.75">
      <c r="A44" s="84">
        <v>24</v>
      </c>
      <c r="B44" s="89">
        <f t="shared" si="0"/>
        <v>135.84</v>
      </c>
      <c r="C44" s="81">
        <f t="shared" si="1"/>
        <v>67.92</v>
      </c>
      <c r="D44" s="90">
        <v>0</v>
      </c>
      <c r="E44" s="84">
        <v>24</v>
      </c>
      <c r="F44" s="97">
        <f t="shared" si="2"/>
        <v>139.19999999999999</v>
      </c>
      <c r="G44" s="98">
        <f t="shared" si="3"/>
        <v>69.599999999999994</v>
      </c>
      <c r="H44" s="99">
        <v>0</v>
      </c>
      <c r="I44" s="84">
        <v>24</v>
      </c>
      <c r="J44" s="108">
        <v>158.91999999999999</v>
      </c>
      <c r="K44" s="109">
        <f t="shared" si="4"/>
        <v>79.459999999999994</v>
      </c>
      <c r="L44" s="110">
        <v>0</v>
      </c>
    </row>
    <row r="45" spans="1:12" ht="15.75">
      <c r="A45" s="84">
        <v>24.5</v>
      </c>
      <c r="B45" s="89">
        <f t="shared" si="0"/>
        <v>138.66999999999999</v>
      </c>
      <c r="C45" s="81">
        <f t="shared" si="1"/>
        <v>69.33</v>
      </c>
      <c r="D45" s="90">
        <v>0</v>
      </c>
      <c r="E45" s="84">
        <v>24.5</v>
      </c>
      <c r="F45" s="97">
        <f t="shared" si="2"/>
        <v>142.1</v>
      </c>
      <c r="G45" s="98">
        <f t="shared" si="3"/>
        <v>71.05</v>
      </c>
      <c r="H45" s="99">
        <v>0</v>
      </c>
      <c r="I45" s="84">
        <v>24.5</v>
      </c>
      <c r="J45" s="108">
        <v>161.03</v>
      </c>
      <c r="K45" s="109">
        <f t="shared" si="4"/>
        <v>80.510000000000005</v>
      </c>
      <c r="L45" s="110">
        <v>0</v>
      </c>
    </row>
    <row r="46" spans="1:12" ht="15.75">
      <c r="A46" s="84">
        <v>25</v>
      </c>
      <c r="B46" s="89">
        <f t="shared" si="0"/>
        <v>141.5</v>
      </c>
      <c r="C46" s="81">
        <f t="shared" si="1"/>
        <v>70.75</v>
      </c>
      <c r="D46" s="90">
        <v>0</v>
      </c>
      <c r="E46" s="84">
        <v>25</v>
      </c>
      <c r="F46" s="97">
        <f t="shared" si="2"/>
        <v>145</v>
      </c>
      <c r="G46" s="98">
        <f t="shared" si="3"/>
        <v>72.5</v>
      </c>
      <c r="H46" s="99">
        <v>0</v>
      </c>
      <c r="I46" s="84">
        <v>25</v>
      </c>
      <c r="J46" s="108">
        <v>163.13999999999999</v>
      </c>
      <c r="K46" s="109">
        <f t="shared" si="4"/>
        <v>81.569999999999993</v>
      </c>
      <c r="L46" s="110">
        <v>0</v>
      </c>
    </row>
    <row r="47" spans="1:12" ht="15.75">
      <c r="A47" s="84">
        <v>25.25</v>
      </c>
      <c r="B47" s="89">
        <f t="shared" si="0"/>
        <v>142.91</v>
      </c>
      <c r="C47" s="81">
        <f t="shared" si="1"/>
        <v>71.45</v>
      </c>
      <c r="D47" s="90">
        <v>0</v>
      </c>
      <c r="E47" s="84">
        <v>25.25</v>
      </c>
      <c r="F47" s="97">
        <f t="shared" si="2"/>
        <v>146.44999999999999</v>
      </c>
      <c r="G47" s="98">
        <f t="shared" si="3"/>
        <v>73.22</v>
      </c>
      <c r="H47" s="99">
        <v>0</v>
      </c>
      <c r="I47" s="84">
        <v>25.25</v>
      </c>
      <c r="J47" s="108">
        <v>164.19</v>
      </c>
      <c r="K47" s="109">
        <f t="shared" si="4"/>
        <v>82.09</v>
      </c>
      <c r="L47" s="110">
        <v>0</v>
      </c>
    </row>
    <row r="48" spans="1:12" ht="15.75">
      <c r="A48" s="84">
        <v>25.5</v>
      </c>
      <c r="B48" s="89">
        <f t="shared" si="0"/>
        <v>144.33000000000001</v>
      </c>
      <c r="C48" s="81">
        <f t="shared" si="1"/>
        <v>72.16</v>
      </c>
      <c r="D48" s="90">
        <v>0</v>
      </c>
      <c r="E48" s="84">
        <v>25.5</v>
      </c>
      <c r="F48" s="97">
        <f t="shared" si="2"/>
        <v>147.9</v>
      </c>
      <c r="G48" s="98">
        <f t="shared" si="3"/>
        <v>73.95</v>
      </c>
      <c r="H48" s="99">
        <v>0</v>
      </c>
      <c r="I48" s="84">
        <v>25.5</v>
      </c>
      <c r="J48" s="108">
        <v>165.25</v>
      </c>
      <c r="K48" s="109">
        <f t="shared" si="4"/>
        <v>82.62</v>
      </c>
      <c r="L48" s="110">
        <v>0</v>
      </c>
    </row>
    <row r="49" spans="1:12" ht="15.75">
      <c r="A49" s="84">
        <v>26</v>
      </c>
      <c r="B49" s="89">
        <f t="shared" si="0"/>
        <v>147.16</v>
      </c>
      <c r="C49" s="81">
        <f t="shared" si="1"/>
        <v>73.58</v>
      </c>
      <c r="D49" s="90">
        <v>0</v>
      </c>
      <c r="E49" s="84">
        <v>26</v>
      </c>
      <c r="F49" s="97">
        <f t="shared" si="2"/>
        <v>150.80000000000001</v>
      </c>
      <c r="G49" s="98">
        <f t="shared" si="3"/>
        <v>75.400000000000006</v>
      </c>
      <c r="H49" s="99">
        <v>0</v>
      </c>
      <c r="I49" s="84">
        <v>26</v>
      </c>
      <c r="J49" s="108">
        <v>167.36</v>
      </c>
      <c r="K49" s="109">
        <f t="shared" si="4"/>
        <v>83.68</v>
      </c>
      <c r="L49" s="110">
        <v>0</v>
      </c>
    </row>
    <row r="50" spans="1:12" ht="15.75">
      <c r="A50" s="84">
        <v>26.5</v>
      </c>
      <c r="B50" s="89">
        <f t="shared" si="0"/>
        <v>149.99</v>
      </c>
      <c r="C50" s="81">
        <f t="shared" si="1"/>
        <v>74.989999999999995</v>
      </c>
      <c r="D50" s="90">
        <v>0</v>
      </c>
      <c r="E50" s="84">
        <v>26.5</v>
      </c>
      <c r="F50" s="97">
        <f t="shared" si="2"/>
        <v>153.69999999999999</v>
      </c>
      <c r="G50" s="98">
        <f t="shared" si="3"/>
        <v>76.849999999999994</v>
      </c>
      <c r="H50" s="99">
        <v>0</v>
      </c>
      <c r="I50" s="84">
        <v>26.5</v>
      </c>
      <c r="J50" s="108">
        <v>169.47</v>
      </c>
      <c r="K50" s="109">
        <f t="shared" si="4"/>
        <v>84.73</v>
      </c>
      <c r="L50" s="110">
        <v>0</v>
      </c>
    </row>
    <row r="51" spans="1:12" ht="15.75">
      <c r="A51" s="84">
        <v>27</v>
      </c>
      <c r="B51" s="89">
        <f t="shared" si="0"/>
        <v>152.82</v>
      </c>
      <c r="C51" s="81">
        <f t="shared" si="1"/>
        <v>76.41</v>
      </c>
      <c r="D51" s="90">
        <v>0</v>
      </c>
      <c r="E51" s="84">
        <v>27</v>
      </c>
      <c r="F51" s="97">
        <f t="shared" si="2"/>
        <v>156.6</v>
      </c>
      <c r="G51" s="98">
        <f t="shared" si="3"/>
        <v>78.3</v>
      </c>
      <c r="H51" s="99">
        <v>0</v>
      </c>
      <c r="I51" s="84">
        <v>27</v>
      </c>
      <c r="J51" s="108">
        <v>171.57</v>
      </c>
      <c r="K51" s="109">
        <f t="shared" si="4"/>
        <v>85.78</v>
      </c>
      <c r="L51" s="110">
        <v>0</v>
      </c>
    </row>
    <row r="52" spans="1:12" ht="15.75">
      <c r="A52" s="84">
        <v>27.5</v>
      </c>
      <c r="B52" s="89">
        <f t="shared" si="0"/>
        <v>155.65</v>
      </c>
      <c r="C52" s="81">
        <f t="shared" si="1"/>
        <v>77.819999999999993</v>
      </c>
      <c r="D52" s="90">
        <v>0</v>
      </c>
      <c r="E52" s="84">
        <v>27.5</v>
      </c>
      <c r="F52" s="97">
        <f t="shared" si="2"/>
        <v>159.5</v>
      </c>
      <c r="G52" s="98">
        <f t="shared" si="3"/>
        <v>79.75</v>
      </c>
      <c r="H52" s="99">
        <v>0</v>
      </c>
      <c r="I52" s="84">
        <v>27.5</v>
      </c>
      <c r="J52" s="108">
        <v>173.68</v>
      </c>
      <c r="K52" s="109">
        <f t="shared" si="4"/>
        <v>86.84</v>
      </c>
      <c r="L52" s="110">
        <v>0</v>
      </c>
    </row>
    <row r="53" spans="1:12" ht="15.75">
      <c r="A53" s="84">
        <v>28</v>
      </c>
      <c r="B53" s="89">
        <f t="shared" si="0"/>
        <v>158.47999999999999</v>
      </c>
      <c r="C53" s="81">
        <f t="shared" si="1"/>
        <v>79.239999999999995</v>
      </c>
      <c r="D53" s="90">
        <v>0</v>
      </c>
      <c r="E53" s="84">
        <v>28</v>
      </c>
      <c r="F53" s="97">
        <f t="shared" si="2"/>
        <v>162.4</v>
      </c>
      <c r="G53" s="98">
        <f t="shared" si="3"/>
        <v>81.2</v>
      </c>
      <c r="H53" s="99">
        <v>0</v>
      </c>
      <c r="I53" s="84">
        <v>28</v>
      </c>
      <c r="J53" s="108">
        <v>175.79</v>
      </c>
      <c r="K53" s="109">
        <f t="shared" si="4"/>
        <v>87.89</v>
      </c>
      <c r="L53" s="110">
        <v>0</v>
      </c>
    </row>
    <row r="54" spans="1:12" ht="15.75">
      <c r="A54" s="84">
        <v>28.5</v>
      </c>
      <c r="B54" s="89">
        <f t="shared" si="0"/>
        <v>161.31</v>
      </c>
      <c r="C54" s="81">
        <f t="shared" si="1"/>
        <v>80.650000000000006</v>
      </c>
      <c r="D54" s="90">
        <v>0</v>
      </c>
      <c r="E54" s="84">
        <v>28.5</v>
      </c>
      <c r="F54" s="97">
        <f t="shared" si="2"/>
        <v>165.3</v>
      </c>
      <c r="G54" s="98">
        <f t="shared" si="3"/>
        <v>82.65</v>
      </c>
      <c r="H54" s="99">
        <v>0</v>
      </c>
      <c r="I54" s="84">
        <v>28.5</v>
      </c>
      <c r="J54" s="108">
        <v>177.9</v>
      </c>
      <c r="K54" s="109">
        <f t="shared" si="4"/>
        <v>88.95</v>
      </c>
      <c r="L54" s="110">
        <v>0</v>
      </c>
    </row>
    <row r="55" spans="1:12" ht="15.75">
      <c r="A55" s="84">
        <v>29</v>
      </c>
      <c r="B55" s="89">
        <f t="shared" si="0"/>
        <v>164.14</v>
      </c>
      <c r="C55" s="81">
        <f t="shared" si="1"/>
        <v>82.07</v>
      </c>
      <c r="D55" s="90">
        <v>0</v>
      </c>
      <c r="E55" s="84">
        <v>29</v>
      </c>
      <c r="F55" s="97">
        <f t="shared" si="2"/>
        <v>168.2</v>
      </c>
      <c r="G55" s="98">
        <f t="shared" si="3"/>
        <v>84.1</v>
      </c>
      <c r="H55" s="99">
        <v>0</v>
      </c>
      <c r="I55" s="84">
        <v>29</v>
      </c>
      <c r="J55" s="108">
        <v>180.01</v>
      </c>
      <c r="K55" s="109">
        <f t="shared" si="4"/>
        <v>90</v>
      </c>
      <c r="L55" s="110">
        <v>0</v>
      </c>
    </row>
    <row r="56" spans="1:12" ht="15.75">
      <c r="A56" s="84">
        <v>29.5</v>
      </c>
      <c r="B56" s="89">
        <f t="shared" si="0"/>
        <v>166.97</v>
      </c>
      <c r="C56" s="81">
        <f t="shared" si="1"/>
        <v>83.48</v>
      </c>
      <c r="D56" s="90">
        <v>0</v>
      </c>
      <c r="E56" s="84">
        <v>29.5</v>
      </c>
      <c r="F56" s="97">
        <f t="shared" si="2"/>
        <v>171.1</v>
      </c>
      <c r="G56" s="98">
        <f t="shared" si="3"/>
        <v>85.55</v>
      </c>
      <c r="H56" s="99">
        <v>0</v>
      </c>
      <c r="I56" s="84">
        <v>29.5</v>
      </c>
      <c r="J56" s="108">
        <v>182.12</v>
      </c>
      <c r="K56" s="109">
        <f t="shared" si="4"/>
        <v>91.06</v>
      </c>
      <c r="L56" s="110">
        <v>0</v>
      </c>
    </row>
    <row r="57" spans="1:12" ht="15.75">
      <c r="A57" s="84">
        <v>30</v>
      </c>
      <c r="B57" s="89">
        <f t="shared" si="0"/>
        <v>169.8</v>
      </c>
      <c r="C57" s="81">
        <f t="shared" si="1"/>
        <v>84.9</v>
      </c>
      <c r="D57" s="90">
        <v>0</v>
      </c>
      <c r="E57" s="84">
        <v>30</v>
      </c>
      <c r="F57" s="97">
        <f t="shared" si="2"/>
        <v>174</v>
      </c>
      <c r="G57" s="98">
        <f t="shared" si="3"/>
        <v>87</v>
      </c>
      <c r="H57" s="99">
        <v>0</v>
      </c>
      <c r="I57" s="84">
        <v>30</v>
      </c>
      <c r="J57" s="108">
        <v>184.23</v>
      </c>
      <c r="K57" s="109">
        <f t="shared" si="4"/>
        <v>92.11</v>
      </c>
      <c r="L57" s="110">
        <v>0</v>
      </c>
    </row>
    <row r="58" spans="1:12" ht="15.75">
      <c r="A58" s="84">
        <v>30.5</v>
      </c>
      <c r="B58" s="89">
        <f t="shared" si="0"/>
        <v>172.63</v>
      </c>
      <c r="C58" s="81">
        <f t="shared" si="1"/>
        <v>86.31</v>
      </c>
      <c r="D58" s="90">
        <v>0</v>
      </c>
      <c r="E58" s="84">
        <v>30.5</v>
      </c>
      <c r="F58" s="97">
        <f t="shared" si="2"/>
        <v>176.9</v>
      </c>
      <c r="G58" s="98">
        <f t="shared" si="3"/>
        <v>88.45</v>
      </c>
      <c r="H58" s="99">
        <v>0</v>
      </c>
      <c r="I58" s="84">
        <v>30.5</v>
      </c>
      <c r="J58" s="108">
        <v>186.34</v>
      </c>
      <c r="K58" s="109">
        <f t="shared" si="4"/>
        <v>93.17</v>
      </c>
      <c r="L58" s="110">
        <v>0</v>
      </c>
    </row>
    <row r="59" spans="1:12" ht="15.75">
      <c r="A59" s="84">
        <v>31</v>
      </c>
      <c r="B59" s="89">
        <f t="shared" si="0"/>
        <v>175.46</v>
      </c>
      <c r="C59" s="81">
        <f t="shared" si="1"/>
        <v>87.73</v>
      </c>
      <c r="D59" s="90">
        <v>0</v>
      </c>
      <c r="E59" s="84">
        <v>31</v>
      </c>
      <c r="F59" s="97">
        <f t="shared" si="2"/>
        <v>179.8</v>
      </c>
      <c r="G59" s="98">
        <f t="shared" si="3"/>
        <v>89.9</v>
      </c>
      <c r="H59" s="99">
        <v>0</v>
      </c>
      <c r="I59" s="84">
        <v>31</v>
      </c>
      <c r="J59" s="108">
        <v>188.44</v>
      </c>
      <c r="K59" s="109">
        <f t="shared" si="4"/>
        <v>94.22</v>
      </c>
      <c r="L59" s="110">
        <v>0</v>
      </c>
    </row>
    <row r="60" spans="1:12" ht="15.75">
      <c r="A60" s="84">
        <v>31.5</v>
      </c>
      <c r="B60" s="89">
        <f t="shared" si="0"/>
        <v>178.29</v>
      </c>
      <c r="C60" s="81">
        <f t="shared" si="1"/>
        <v>89.14</v>
      </c>
      <c r="D60" s="90">
        <v>0</v>
      </c>
      <c r="E60" s="84">
        <v>31.5</v>
      </c>
      <c r="F60" s="97">
        <f t="shared" si="2"/>
        <v>182.7</v>
      </c>
      <c r="G60" s="98">
        <f t="shared" si="3"/>
        <v>91.35</v>
      </c>
      <c r="H60" s="99">
        <v>0</v>
      </c>
      <c r="I60" s="84">
        <v>31.5</v>
      </c>
      <c r="J60" s="108">
        <v>190.55</v>
      </c>
      <c r="K60" s="109">
        <f t="shared" si="4"/>
        <v>95.27</v>
      </c>
      <c r="L60" s="110">
        <v>0</v>
      </c>
    </row>
    <row r="61" spans="1:12" ht="15.75">
      <c r="A61" s="84">
        <v>32</v>
      </c>
      <c r="B61" s="89">
        <f t="shared" si="0"/>
        <v>181.12</v>
      </c>
      <c r="C61" s="81">
        <f t="shared" si="1"/>
        <v>90.56</v>
      </c>
      <c r="D61" s="90">
        <v>0</v>
      </c>
      <c r="E61" s="84">
        <v>32</v>
      </c>
      <c r="F61" s="97">
        <f t="shared" si="2"/>
        <v>185.6</v>
      </c>
      <c r="G61" s="98">
        <f t="shared" si="3"/>
        <v>92.8</v>
      </c>
      <c r="H61" s="99">
        <v>0</v>
      </c>
      <c r="I61" s="84">
        <v>32</v>
      </c>
      <c r="J61" s="108">
        <v>192.66</v>
      </c>
      <c r="K61" s="109">
        <f t="shared" si="4"/>
        <v>96.33</v>
      </c>
      <c r="L61" s="110">
        <v>0</v>
      </c>
    </row>
    <row r="62" spans="1:12" ht="15.75">
      <c r="A62" s="84">
        <v>32.5</v>
      </c>
      <c r="B62" s="89">
        <f t="shared" si="0"/>
        <v>183.95</v>
      </c>
      <c r="C62" s="81">
        <f t="shared" si="1"/>
        <v>91.97</v>
      </c>
      <c r="D62" s="90">
        <v>0</v>
      </c>
      <c r="E62" s="84">
        <v>32.5</v>
      </c>
      <c r="F62" s="97">
        <f t="shared" si="2"/>
        <v>188.5</v>
      </c>
      <c r="G62" s="98">
        <f t="shared" si="3"/>
        <v>94.25</v>
      </c>
      <c r="H62" s="99">
        <v>0</v>
      </c>
      <c r="I62" s="84">
        <v>32.5</v>
      </c>
      <c r="J62" s="108">
        <v>194.77</v>
      </c>
      <c r="K62" s="109">
        <f t="shared" si="4"/>
        <v>97.38</v>
      </c>
      <c r="L62" s="110">
        <v>0</v>
      </c>
    </row>
    <row r="63" spans="1:12" ht="15.75">
      <c r="A63" s="84">
        <v>33</v>
      </c>
      <c r="B63" s="89">
        <f t="shared" si="0"/>
        <v>186.78</v>
      </c>
      <c r="C63" s="81">
        <f t="shared" si="1"/>
        <v>93.39</v>
      </c>
      <c r="D63" s="90">
        <v>0</v>
      </c>
      <c r="E63" s="84">
        <v>33</v>
      </c>
      <c r="F63" s="97">
        <f t="shared" si="2"/>
        <v>191.4</v>
      </c>
      <c r="G63" s="98">
        <f t="shared" si="3"/>
        <v>95.7</v>
      </c>
      <c r="H63" s="99">
        <v>0</v>
      </c>
      <c r="I63" s="84">
        <v>33</v>
      </c>
      <c r="J63" s="108">
        <v>196.88</v>
      </c>
      <c r="K63" s="109">
        <f t="shared" si="4"/>
        <v>98.44</v>
      </c>
      <c r="L63" s="110">
        <v>0</v>
      </c>
    </row>
    <row r="64" spans="1:12" ht="15.75">
      <c r="A64" s="84">
        <v>33.5</v>
      </c>
      <c r="B64" s="89">
        <f t="shared" si="0"/>
        <v>189.61</v>
      </c>
      <c r="C64" s="81">
        <f t="shared" si="1"/>
        <v>94.8</v>
      </c>
      <c r="D64" s="90">
        <v>0</v>
      </c>
      <c r="E64" s="84">
        <v>33.5</v>
      </c>
      <c r="F64" s="97">
        <f t="shared" si="2"/>
        <v>194.3</v>
      </c>
      <c r="G64" s="98">
        <f t="shared" si="3"/>
        <v>97.15</v>
      </c>
      <c r="H64" s="99">
        <v>0</v>
      </c>
      <c r="I64" s="84">
        <v>33.5</v>
      </c>
      <c r="J64" s="108">
        <v>198.98</v>
      </c>
      <c r="K64" s="109">
        <f t="shared" si="4"/>
        <v>99.49</v>
      </c>
      <c r="L64" s="110">
        <v>0</v>
      </c>
    </row>
    <row r="65" spans="1:12" ht="15.75">
      <c r="A65" s="84">
        <v>34</v>
      </c>
      <c r="B65" s="89">
        <f t="shared" si="0"/>
        <v>192.44</v>
      </c>
      <c r="C65" s="81">
        <f t="shared" si="1"/>
        <v>96.22</v>
      </c>
      <c r="D65" s="90">
        <v>0</v>
      </c>
      <c r="E65" s="84">
        <v>34</v>
      </c>
      <c r="F65" s="97">
        <f t="shared" si="2"/>
        <v>197.2</v>
      </c>
      <c r="G65" s="98">
        <f t="shared" si="3"/>
        <v>98.6</v>
      </c>
      <c r="H65" s="99">
        <v>0</v>
      </c>
      <c r="I65" s="84">
        <v>34</v>
      </c>
      <c r="J65" s="108">
        <v>201.09</v>
      </c>
      <c r="K65" s="109">
        <f t="shared" si="4"/>
        <v>100.54</v>
      </c>
      <c r="L65" s="110">
        <v>0</v>
      </c>
    </row>
    <row r="66" spans="1:12" ht="15.75">
      <c r="A66" s="84">
        <v>34.5</v>
      </c>
      <c r="B66" s="89">
        <f t="shared" si="0"/>
        <v>195.27</v>
      </c>
      <c r="C66" s="81">
        <f t="shared" si="1"/>
        <v>97.63</v>
      </c>
      <c r="D66" s="90">
        <v>0</v>
      </c>
      <c r="E66" s="84">
        <v>34.5</v>
      </c>
      <c r="F66" s="97">
        <f t="shared" si="2"/>
        <v>200.1</v>
      </c>
      <c r="G66" s="98">
        <f t="shared" si="3"/>
        <v>100.05</v>
      </c>
      <c r="H66" s="99">
        <v>0</v>
      </c>
      <c r="I66" s="84">
        <v>34.5</v>
      </c>
      <c r="J66" s="108">
        <v>203.2</v>
      </c>
      <c r="K66" s="109">
        <f t="shared" si="4"/>
        <v>101.6</v>
      </c>
      <c r="L66" s="110">
        <v>0</v>
      </c>
    </row>
    <row r="67" spans="1:12" ht="15.75">
      <c r="A67" s="84">
        <v>35</v>
      </c>
      <c r="B67" s="89">
        <f t="shared" si="0"/>
        <v>198.1</v>
      </c>
      <c r="C67" s="81">
        <f t="shared" si="1"/>
        <v>99.05</v>
      </c>
      <c r="D67" s="90">
        <v>0</v>
      </c>
      <c r="E67" s="84">
        <v>35</v>
      </c>
      <c r="F67" s="97">
        <f t="shared" si="2"/>
        <v>203</v>
      </c>
      <c r="G67" s="98">
        <f t="shared" si="3"/>
        <v>101.5</v>
      </c>
      <c r="H67" s="99">
        <v>0</v>
      </c>
      <c r="I67" s="84">
        <v>35</v>
      </c>
      <c r="J67" s="108">
        <v>205.31</v>
      </c>
      <c r="K67" s="109">
        <f t="shared" si="4"/>
        <v>102.65</v>
      </c>
      <c r="L67" s="110">
        <v>0</v>
      </c>
    </row>
    <row r="68" spans="1:12" ht="15.75">
      <c r="A68" s="84">
        <v>35.5</v>
      </c>
      <c r="B68" s="89">
        <f t="shared" si="0"/>
        <v>200.93</v>
      </c>
      <c r="C68" s="81">
        <f t="shared" si="1"/>
        <v>100.46</v>
      </c>
      <c r="D68" s="90">
        <v>0</v>
      </c>
      <c r="E68" s="84">
        <v>35.5</v>
      </c>
      <c r="F68" s="97">
        <f t="shared" si="2"/>
        <v>205.9</v>
      </c>
      <c r="G68" s="98">
        <f t="shared" si="3"/>
        <v>102.95</v>
      </c>
      <c r="H68" s="99">
        <v>0</v>
      </c>
      <c r="I68" s="84">
        <v>35.5</v>
      </c>
      <c r="J68" s="108">
        <v>207.42</v>
      </c>
      <c r="K68" s="109">
        <f t="shared" si="4"/>
        <v>103.71</v>
      </c>
      <c r="L68" s="110">
        <v>0</v>
      </c>
    </row>
    <row r="69" spans="1:12" ht="15.75">
      <c r="A69" s="84">
        <v>36</v>
      </c>
      <c r="B69" s="89">
        <f t="shared" si="0"/>
        <v>203.76</v>
      </c>
      <c r="C69" s="81">
        <f t="shared" si="1"/>
        <v>101.88</v>
      </c>
      <c r="D69" s="90">
        <v>0</v>
      </c>
      <c r="E69" s="84">
        <v>36</v>
      </c>
      <c r="F69" s="97">
        <f t="shared" si="2"/>
        <v>208.8</v>
      </c>
      <c r="G69" s="98">
        <f t="shared" si="3"/>
        <v>104.4</v>
      </c>
      <c r="H69" s="99">
        <v>0</v>
      </c>
      <c r="I69" s="84">
        <v>36</v>
      </c>
      <c r="J69" s="108">
        <v>209.53</v>
      </c>
      <c r="K69" s="109">
        <f t="shared" si="4"/>
        <v>104.76</v>
      </c>
      <c r="L69" s="110">
        <v>0</v>
      </c>
    </row>
    <row r="70" spans="1:12" ht="15.75">
      <c r="A70" s="84">
        <v>36.5</v>
      </c>
      <c r="B70" s="89">
        <f t="shared" si="0"/>
        <v>206.59</v>
      </c>
      <c r="C70" s="81">
        <f t="shared" si="1"/>
        <v>103.29</v>
      </c>
      <c r="D70" s="90">
        <v>0</v>
      </c>
      <c r="E70" s="84">
        <v>36.5</v>
      </c>
      <c r="F70" s="97">
        <f t="shared" si="2"/>
        <v>211.7</v>
      </c>
      <c r="G70" s="98">
        <f t="shared" si="3"/>
        <v>105.85</v>
      </c>
      <c r="H70" s="99">
        <v>0</v>
      </c>
      <c r="I70" s="84">
        <v>36.5</v>
      </c>
      <c r="J70" s="108">
        <v>211.64</v>
      </c>
      <c r="K70" s="109">
        <f t="shared" si="4"/>
        <v>105.82</v>
      </c>
      <c r="L70" s="110">
        <v>0</v>
      </c>
    </row>
    <row r="71" spans="1:12" ht="15.75">
      <c r="A71" s="84">
        <v>37</v>
      </c>
      <c r="B71" s="89">
        <f t="shared" si="0"/>
        <v>209.42</v>
      </c>
      <c r="C71" s="81">
        <f t="shared" si="1"/>
        <v>104.71</v>
      </c>
      <c r="D71" s="90">
        <v>0</v>
      </c>
      <c r="E71" s="84">
        <v>37</v>
      </c>
      <c r="F71" s="97">
        <f t="shared" si="2"/>
        <v>214.6</v>
      </c>
      <c r="G71" s="98">
        <f t="shared" si="3"/>
        <v>107.3</v>
      </c>
      <c r="H71" s="99">
        <v>0</v>
      </c>
      <c r="I71" s="84">
        <v>37</v>
      </c>
      <c r="J71" s="108">
        <v>213.75</v>
      </c>
      <c r="K71" s="109">
        <f t="shared" si="4"/>
        <v>106.87</v>
      </c>
      <c r="L71" s="110">
        <v>0</v>
      </c>
    </row>
    <row r="72" spans="1:12" ht="15.75">
      <c r="A72" s="84">
        <v>37.5</v>
      </c>
      <c r="B72" s="89">
        <f t="shared" si="0"/>
        <v>212.25</v>
      </c>
      <c r="C72" s="81">
        <f t="shared" si="1"/>
        <v>106.12</v>
      </c>
      <c r="D72" s="90">
        <v>0</v>
      </c>
      <c r="E72" s="84">
        <v>37.5</v>
      </c>
      <c r="F72" s="97">
        <f t="shared" si="2"/>
        <v>217.5</v>
      </c>
      <c r="G72" s="98">
        <f t="shared" si="3"/>
        <v>108.75</v>
      </c>
      <c r="H72" s="99">
        <v>0</v>
      </c>
      <c r="I72" s="84">
        <v>37.5</v>
      </c>
      <c r="J72" s="108">
        <v>215.85</v>
      </c>
      <c r="K72" s="109">
        <f t="shared" si="4"/>
        <v>107.92</v>
      </c>
      <c r="L72" s="110">
        <v>0</v>
      </c>
    </row>
    <row r="73" spans="1:12" ht="15.75">
      <c r="A73" s="84">
        <v>38</v>
      </c>
      <c r="B73" s="89">
        <f t="shared" si="0"/>
        <v>215.08</v>
      </c>
      <c r="C73" s="81">
        <f t="shared" si="1"/>
        <v>107.54</v>
      </c>
      <c r="D73" s="90">
        <v>0</v>
      </c>
      <c r="E73" s="84">
        <v>38</v>
      </c>
      <c r="F73" s="97">
        <f t="shared" si="2"/>
        <v>220.4</v>
      </c>
      <c r="G73" s="98">
        <f t="shared" si="3"/>
        <v>110.2</v>
      </c>
      <c r="H73" s="99">
        <v>0</v>
      </c>
      <c r="I73" s="84">
        <v>38</v>
      </c>
      <c r="J73" s="108">
        <v>217.96</v>
      </c>
      <c r="K73" s="109">
        <f t="shared" si="4"/>
        <v>108.98</v>
      </c>
      <c r="L73" s="110">
        <v>0</v>
      </c>
    </row>
    <row r="74" spans="1:12" ht="15.75">
      <c r="A74" s="84">
        <v>38.5</v>
      </c>
      <c r="B74" s="89">
        <f t="shared" si="0"/>
        <v>217.91</v>
      </c>
      <c r="C74" s="81">
        <f t="shared" si="1"/>
        <v>108.95</v>
      </c>
      <c r="D74" s="90">
        <v>0</v>
      </c>
      <c r="E74" s="84">
        <v>38.5</v>
      </c>
      <c r="F74" s="97">
        <f t="shared" si="2"/>
        <v>223.3</v>
      </c>
      <c r="G74" s="98">
        <f t="shared" si="3"/>
        <v>111.65</v>
      </c>
      <c r="H74" s="99">
        <v>0</v>
      </c>
      <c r="I74" s="84">
        <v>38.5</v>
      </c>
      <c r="J74" s="108">
        <v>220.07</v>
      </c>
      <c r="K74" s="109">
        <f t="shared" si="4"/>
        <v>110.03</v>
      </c>
      <c r="L74" s="110">
        <v>0</v>
      </c>
    </row>
    <row r="75" spans="1:12" ht="15.75">
      <c r="A75" s="84">
        <v>39</v>
      </c>
      <c r="B75" s="89">
        <f t="shared" ref="B75:B117" si="6">TRUNC($B$5*A75,2)</f>
        <v>220.74</v>
      </c>
      <c r="C75" s="81">
        <f t="shared" ref="C75:C117" si="7">ROUNDDOWN(B75*50%,2)</f>
        <v>110.37</v>
      </c>
      <c r="D75" s="90">
        <v>0</v>
      </c>
      <c r="E75" s="84">
        <v>39</v>
      </c>
      <c r="F75" s="97">
        <f t="shared" ref="F75:F117" si="8">TRUNC($F$5*A75,2)</f>
        <v>226.2</v>
      </c>
      <c r="G75" s="98">
        <f t="shared" ref="G75:G117" si="9">ROUNDDOWN(F75*50%,2)</f>
        <v>113.1</v>
      </c>
      <c r="H75" s="99">
        <v>0</v>
      </c>
      <c r="I75" s="84">
        <v>39</v>
      </c>
      <c r="J75" s="108">
        <v>222.18</v>
      </c>
      <c r="K75" s="109">
        <f t="shared" ref="K75:K97" si="10">ROUNDDOWN(J75*50%,2)</f>
        <v>111.09</v>
      </c>
      <c r="L75" s="110">
        <v>0</v>
      </c>
    </row>
    <row r="76" spans="1:12" ht="15.75">
      <c r="A76" s="84">
        <v>39.5</v>
      </c>
      <c r="B76" s="89">
        <f t="shared" si="6"/>
        <v>223.57</v>
      </c>
      <c r="C76" s="81">
        <f t="shared" si="7"/>
        <v>111.78</v>
      </c>
      <c r="D76" s="90">
        <v>0</v>
      </c>
      <c r="E76" s="84">
        <v>39.5</v>
      </c>
      <c r="F76" s="97">
        <f t="shared" si="8"/>
        <v>229.1</v>
      </c>
      <c r="G76" s="98">
        <f t="shared" si="9"/>
        <v>114.55</v>
      </c>
      <c r="H76" s="99">
        <v>0</v>
      </c>
      <c r="I76" s="84">
        <v>39.5</v>
      </c>
      <c r="J76" s="108">
        <v>224.29</v>
      </c>
      <c r="K76" s="109">
        <f t="shared" si="10"/>
        <v>112.14</v>
      </c>
      <c r="L76" s="110">
        <v>0</v>
      </c>
    </row>
    <row r="77" spans="1:12" ht="15.75">
      <c r="A77" s="84">
        <v>40</v>
      </c>
      <c r="B77" s="89">
        <f t="shared" si="6"/>
        <v>226.4</v>
      </c>
      <c r="C77" s="81">
        <f t="shared" si="7"/>
        <v>113.2</v>
      </c>
      <c r="D77" s="90">
        <v>0</v>
      </c>
      <c r="E77" s="84">
        <v>40</v>
      </c>
      <c r="F77" s="97">
        <f t="shared" si="8"/>
        <v>232</v>
      </c>
      <c r="G77" s="98">
        <f t="shared" si="9"/>
        <v>116</v>
      </c>
      <c r="H77" s="99">
        <v>0</v>
      </c>
      <c r="I77" s="84">
        <v>40</v>
      </c>
      <c r="J77" s="108">
        <v>226.4</v>
      </c>
      <c r="K77" s="109">
        <f t="shared" si="10"/>
        <v>113.2</v>
      </c>
      <c r="L77" s="110">
        <v>0</v>
      </c>
    </row>
    <row r="78" spans="1:12" ht="15.75">
      <c r="A78" s="84">
        <v>40.5</v>
      </c>
      <c r="B78" s="89">
        <f t="shared" si="6"/>
        <v>229.23</v>
      </c>
      <c r="C78" s="81">
        <f t="shared" si="7"/>
        <v>114.61</v>
      </c>
      <c r="D78" s="90">
        <v>0</v>
      </c>
      <c r="E78" s="84">
        <v>40.5</v>
      </c>
      <c r="F78" s="97">
        <f t="shared" si="8"/>
        <v>234.9</v>
      </c>
      <c r="G78" s="98">
        <f t="shared" si="9"/>
        <v>117.45</v>
      </c>
      <c r="H78" s="99">
        <v>0</v>
      </c>
      <c r="I78" s="84">
        <v>40.5</v>
      </c>
      <c r="J78" s="108">
        <v>228.51</v>
      </c>
      <c r="K78" s="109">
        <f t="shared" si="10"/>
        <v>114.25</v>
      </c>
      <c r="L78" s="110">
        <v>0</v>
      </c>
    </row>
    <row r="79" spans="1:12" ht="15.75">
      <c r="A79" s="84">
        <v>41</v>
      </c>
      <c r="B79" s="89">
        <f t="shared" si="6"/>
        <v>232.06</v>
      </c>
      <c r="C79" s="81">
        <f t="shared" si="7"/>
        <v>116.03</v>
      </c>
      <c r="D79" s="90">
        <v>0</v>
      </c>
      <c r="E79" s="84">
        <v>41</v>
      </c>
      <c r="F79" s="97">
        <f t="shared" si="8"/>
        <v>237.8</v>
      </c>
      <c r="G79" s="98">
        <f t="shared" si="9"/>
        <v>118.9</v>
      </c>
      <c r="H79" s="99">
        <v>0</v>
      </c>
      <c r="I79" s="84">
        <v>41</v>
      </c>
      <c r="J79" s="108">
        <v>230.62</v>
      </c>
      <c r="K79" s="109">
        <f t="shared" si="10"/>
        <v>115.31</v>
      </c>
      <c r="L79" s="110">
        <v>0</v>
      </c>
    </row>
    <row r="80" spans="1:12" ht="15.75">
      <c r="A80" s="84">
        <v>41.5</v>
      </c>
      <c r="B80" s="89">
        <f t="shared" si="6"/>
        <v>234.89</v>
      </c>
      <c r="C80" s="81">
        <f t="shared" si="7"/>
        <v>117.44</v>
      </c>
      <c r="D80" s="90">
        <v>0</v>
      </c>
      <c r="E80" s="84">
        <v>41.5</v>
      </c>
      <c r="F80" s="97">
        <f t="shared" si="8"/>
        <v>240.7</v>
      </c>
      <c r="G80" s="98">
        <f t="shared" si="9"/>
        <v>120.35</v>
      </c>
      <c r="H80" s="99">
        <v>0</v>
      </c>
      <c r="I80" s="84">
        <v>41.5</v>
      </c>
      <c r="J80" s="108">
        <v>232.72</v>
      </c>
      <c r="K80" s="109">
        <f t="shared" si="10"/>
        <v>116.36</v>
      </c>
      <c r="L80" s="110">
        <v>0</v>
      </c>
    </row>
    <row r="81" spans="1:12" ht="15.75">
      <c r="A81" s="84">
        <v>42</v>
      </c>
      <c r="B81" s="89">
        <f t="shared" si="6"/>
        <v>237.72</v>
      </c>
      <c r="C81" s="81">
        <f t="shared" si="7"/>
        <v>118.86</v>
      </c>
      <c r="D81" s="90">
        <v>0</v>
      </c>
      <c r="E81" s="84">
        <v>42</v>
      </c>
      <c r="F81" s="97">
        <f t="shared" si="8"/>
        <v>243.6</v>
      </c>
      <c r="G81" s="98">
        <f t="shared" si="9"/>
        <v>121.8</v>
      </c>
      <c r="H81" s="99">
        <v>0</v>
      </c>
      <c r="I81" s="84">
        <v>42</v>
      </c>
      <c r="J81" s="108">
        <v>234.83</v>
      </c>
      <c r="K81" s="109">
        <f t="shared" si="10"/>
        <v>117.41</v>
      </c>
      <c r="L81" s="110">
        <v>0</v>
      </c>
    </row>
    <row r="82" spans="1:12" ht="15.75">
      <c r="A82" s="84">
        <v>42.5</v>
      </c>
      <c r="B82" s="89">
        <f t="shared" si="6"/>
        <v>240.55</v>
      </c>
      <c r="C82" s="81">
        <f t="shared" si="7"/>
        <v>120.27</v>
      </c>
      <c r="D82" s="90">
        <v>0</v>
      </c>
      <c r="E82" s="84">
        <v>42.5</v>
      </c>
      <c r="F82" s="97">
        <f t="shared" si="8"/>
        <v>246.5</v>
      </c>
      <c r="G82" s="98">
        <f t="shared" si="9"/>
        <v>123.25</v>
      </c>
      <c r="H82" s="99">
        <v>0</v>
      </c>
      <c r="I82" s="84">
        <v>42.5</v>
      </c>
      <c r="J82" s="108">
        <v>236.94</v>
      </c>
      <c r="K82" s="109">
        <f t="shared" si="10"/>
        <v>118.47</v>
      </c>
      <c r="L82" s="110">
        <v>0</v>
      </c>
    </row>
    <row r="83" spans="1:12" ht="15.75">
      <c r="A83" s="84">
        <v>43</v>
      </c>
      <c r="B83" s="89">
        <f t="shared" si="6"/>
        <v>243.38</v>
      </c>
      <c r="C83" s="81">
        <f t="shared" si="7"/>
        <v>121.69</v>
      </c>
      <c r="D83" s="90">
        <v>0</v>
      </c>
      <c r="E83" s="84">
        <v>43</v>
      </c>
      <c r="F83" s="97">
        <f t="shared" si="8"/>
        <v>249.4</v>
      </c>
      <c r="G83" s="98">
        <f t="shared" si="9"/>
        <v>124.7</v>
      </c>
      <c r="H83" s="99">
        <v>0</v>
      </c>
      <c r="I83" s="84">
        <v>43</v>
      </c>
      <c r="J83" s="108">
        <v>239.05</v>
      </c>
      <c r="K83" s="109">
        <f t="shared" si="10"/>
        <v>119.52</v>
      </c>
      <c r="L83" s="110">
        <v>0</v>
      </c>
    </row>
    <row r="84" spans="1:12" ht="15.75">
      <c r="A84" s="84">
        <v>43.5</v>
      </c>
      <c r="B84" s="89">
        <f t="shared" si="6"/>
        <v>246.21</v>
      </c>
      <c r="C84" s="81">
        <f t="shared" si="7"/>
        <v>123.1</v>
      </c>
      <c r="D84" s="90">
        <v>0</v>
      </c>
      <c r="E84" s="84">
        <v>43.5</v>
      </c>
      <c r="F84" s="97">
        <f t="shared" si="8"/>
        <v>252.3</v>
      </c>
      <c r="G84" s="98">
        <f t="shared" si="9"/>
        <v>126.15</v>
      </c>
      <c r="H84" s="99">
        <v>0</v>
      </c>
      <c r="I84" s="84">
        <v>43.5</v>
      </c>
      <c r="J84" s="108">
        <v>241.16</v>
      </c>
      <c r="K84" s="109">
        <f t="shared" si="10"/>
        <v>120.58</v>
      </c>
      <c r="L84" s="110">
        <v>0</v>
      </c>
    </row>
    <row r="85" spans="1:12" ht="15.75">
      <c r="A85" s="84">
        <v>44</v>
      </c>
      <c r="B85" s="89">
        <f t="shared" si="6"/>
        <v>249.04</v>
      </c>
      <c r="C85" s="81">
        <f t="shared" si="7"/>
        <v>124.52</v>
      </c>
      <c r="D85" s="90">
        <v>0</v>
      </c>
      <c r="E85" s="84">
        <v>44</v>
      </c>
      <c r="F85" s="97">
        <f t="shared" si="8"/>
        <v>255.2</v>
      </c>
      <c r="G85" s="98">
        <f t="shared" si="9"/>
        <v>127.6</v>
      </c>
      <c r="H85" s="99">
        <v>0</v>
      </c>
      <c r="I85" s="84">
        <v>44</v>
      </c>
      <c r="J85" s="108">
        <v>243.27</v>
      </c>
      <c r="K85" s="109">
        <f t="shared" si="10"/>
        <v>121.63</v>
      </c>
      <c r="L85" s="110">
        <v>0</v>
      </c>
    </row>
    <row r="86" spans="1:12" ht="15.75">
      <c r="A86" s="84">
        <v>44.5</v>
      </c>
      <c r="B86" s="89">
        <f t="shared" si="6"/>
        <v>251.87</v>
      </c>
      <c r="C86" s="81">
        <f t="shared" si="7"/>
        <v>125.93</v>
      </c>
      <c r="D86" s="90">
        <v>0</v>
      </c>
      <c r="E86" s="84">
        <v>44.5</v>
      </c>
      <c r="F86" s="97">
        <f t="shared" si="8"/>
        <v>258.10000000000002</v>
      </c>
      <c r="G86" s="98">
        <f t="shared" si="9"/>
        <v>129.05000000000001</v>
      </c>
      <c r="H86" s="99">
        <v>0</v>
      </c>
      <c r="I86" s="84">
        <v>44.5</v>
      </c>
      <c r="J86" s="108">
        <v>245.37</v>
      </c>
      <c r="K86" s="109">
        <f t="shared" si="10"/>
        <v>122.68</v>
      </c>
      <c r="L86" s="110">
        <v>0</v>
      </c>
    </row>
    <row r="87" spans="1:12" ht="15.75">
      <c r="A87" s="84">
        <v>45</v>
      </c>
      <c r="B87" s="89">
        <f t="shared" si="6"/>
        <v>254.7</v>
      </c>
      <c r="C87" s="81">
        <f t="shared" si="7"/>
        <v>127.35</v>
      </c>
      <c r="D87" s="90">
        <v>0</v>
      </c>
      <c r="E87" s="84">
        <v>45</v>
      </c>
      <c r="F87" s="97">
        <f t="shared" si="8"/>
        <v>261</v>
      </c>
      <c r="G87" s="98">
        <f t="shared" si="9"/>
        <v>130.5</v>
      </c>
      <c r="H87" s="99">
        <v>0</v>
      </c>
      <c r="I87" s="84">
        <v>45</v>
      </c>
      <c r="J87" s="108">
        <v>247.48</v>
      </c>
      <c r="K87" s="109">
        <f t="shared" si="10"/>
        <v>123.74</v>
      </c>
      <c r="L87" s="110">
        <v>0</v>
      </c>
    </row>
    <row r="88" spans="1:12" ht="15.75">
      <c r="A88" s="84">
        <v>45.5</v>
      </c>
      <c r="B88" s="89">
        <f t="shared" si="6"/>
        <v>257.52999999999997</v>
      </c>
      <c r="C88" s="81">
        <f t="shared" si="7"/>
        <v>128.76</v>
      </c>
      <c r="D88" s="90">
        <v>0</v>
      </c>
      <c r="E88" s="84">
        <v>45.5</v>
      </c>
      <c r="F88" s="97">
        <f t="shared" si="8"/>
        <v>263.89999999999998</v>
      </c>
      <c r="G88" s="98">
        <f t="shared" si="9"/>
        <v>131.94999999999999</v>
      </c>
      <c r="H88" s="99">
        <v>0</v>
      </c>
      <c r="I88" s="84">
        <v>45.5</v>
      </c>
      <c r="J88" s="108">
        <v>249.59</v>
      </c>
      <c r="K88" s="109">
        <f t="shared" si="10"/>
        <v>124.79</v>
      </c>
      <c r="L88" s="110">
        <v>0</v>
      </c>
    </row>
    <row r="89" spans="1:12" ht="15.75">
      <c r="A89" s="84">
        <v>46</v>
      </c>
      <c r="B89" s="89">
        <f t="shared" si="6"/>
        <v>260.36</v>
      </c>
      <c r="C89" s="81">
        <f t="shared" si="7"/>
        <v>130.18</v>
      </c>
      <c r="D89" s="90">
        <v>0</v>
      </c>
      <c r="E89" s="84">
        <v>46</v>
      </c>
      <c r="F89" s="97">
        <f t="shared" si="8"/>
        <v>266.8</v>
      </c>
      <c r="G89" s="98">
        <f t="shared" si="9"/>
        <v>133.4</v>
      </c>
      <c r="H89" s="99">
        <v>0</v>
      </c>
      <c r="I89" s="84">
        <v>46</v>
      </c>
      <c r="J89" s="108">
        <v>251.7</v>
      </c>
      <c r="K89" s="109">
        <f t="shared" si="10"/>
        <v>125.85</v>
      </c>
      <c r="L89" s="110">
        <v>0</v>
      </c>
    </row>
    <row r="90" spans="1:12" ht="15.75">
      <c r="A90" s="84">
        <v>46.5</v>
      </c>
      <c r="B90" s="89">
        <f t="shared" si="6"/>
        <v>263.19</v>
      </c>
      <c r="C90" s="81">
        <f t="shared" si="7"/>
        <v>131.59</v>
      </c>
      <c r="D90" s="90">
        <v>0</v>
      </c>
      <c r="E90" s="84">
        <v>46.5</v>
      </c>
      <c r="F90" s="97">
        <f t="shared" si="8"/>
        <v>269.7</v>
      </c>
      <c r="G90" s="98">
        <f t="shared" si="9"/>
        <v>134.85</v>
      </c>
      <c r="H90" s="99">
        <v>0</v>
      </c>
      <c r="I90" s="84">
        <v>46.5</v>
      </c>
      <c r="J90" s="108">
        <v>253.81</v>
      </c>
      <c r="K90" s="109">
        <f t="shared" si="10"/>
        <v>126.9</v>
      </c>
      <c r="L90" s="110">
        <v>0</v>
      </c>
    </row>
    <row r="91" spans="1:12" ht="15.75">
      <c r="A91" s="84">
        <v>47</v>
      </c>
      <c r="B91" s="89">
        <f t="shared" si="6"/>
        <v>266.02</v>
      </c>
      <c r="C91" s="81">
        <f t="shared" si="7"/>
        <v>133.01</v>
      </c>
      <c r="D91" s="90">
        <v>0</v>
      </c>
      <c r="E91" s="84">
        <v>47</v>
      </c>
      <c r="F91" s="97">
        <f t="shared" si="8"/>
        <v>272.60000000000002</v>
      </c>
      <c r="G91" s="98">
        <f t="shared" si="9"/>
        <v>136.30000000000001</v>
      </c>
      <c r="H91" s="99">
        <v>0</v>
      </c>
      <c r="I91" s="84">
        <v>47</v>
      </c>
      <c r="J91" s="108">
        <v>255.92</v>
      </c>
      <c r="K91" s="109">
        <f t="shared" si="10"/>
        <v>127.96</v>
      </c>
      <c r="L91" s="110">
        <v>0</v>
      </c>
    </row>
    <row r="92" spans="1:12" ht="15.75">
      <c r="A92" s="84">
        <v>47.5</v>
      </c>
      <c r="B92" s="89">
        <f t="shared" si="6"/>
        <v>268.85000000000002</v>
      </c>
      <c r="C92" s="81">
        <f t="shared" si="7"/>
        <v>134.41999999999999</v>
      </c>
      <c r="D92" s="90">
        <v>0</v>
      </c>
      <c r="E92" s="84">
        <v>47.5</v>
      </c>
      <c r="F92" s="97">
        <f t="shared" si="8"/>
        <v>275.5</v>
      </c>
      <c r="G92" s="98">
        <f t="shared" si="9"/>
        <v>137.75</v>
      </c>
      <c r="H92" s="99">
        <v>0</v>
      </c>
      <c r="I92" s="84">
        <v>47.5</v>
      </c>
      <c r="J92" s="108">
        <v>258.02999999999997</v>
      </c>
      <c r="K92" s="109">
        <f t="shared" si="10"/>
        <v>129.01</v>
      </c>
      <c r="L92" s="110">
        <v>0</v>
      </c>
    </row>
    <row r="93" spans="1:12" ht="15.75">
      <c r="A93" s="84">
        <v>48</v>
      </c>
      <c r="B93" s="89">
        <f t="shared" si="6"/>
        <v>271.68</v>
      </c>
      <c r="C93" s="81">
        <f t="shared" si="7"/>
        <v>135.84</v>
      </c>
      <c r="D93" s="90">
        <v>0</v>
      </c>
      <c r="E93" s="84">
        <v>48</v>
      </c>
      <c r="F93" s="97">
        <f t="shared" si="8"/>
        <v>278.39999999999998</v>
      </c>
      <c r="G93" s="98">
        <f t="shared" si="9"/>
        <v>139.19999999999999</v>
      </c>
      <c r="H93" s="99">
        <v>0</v>
      </c>
      <c r="I93" s="84">
        <v>48</v>
      </c>
      <c r="J93" s="108">
        <v>260.13</v>
      </c>
      <c r="K93" s="109">
        <f t="shared" si="10"/>
        <v>130.06</v>
      </c>
      <c r="L93" s="110">
        <v>0</v>
      </c>
    </row>
    <row r="94" spans="1:12" ht="15.75">
      <c r="A94" s="84">
        <v>48.5</v>
      </c>
      <c r="B94" s="89">
        <f t="shared" si="6"/>
        <v>274.51</v>
      </c>
      <c r="C94" s="81">
        <f t="shared" si="7"/>
        <v>137.25</v>
      </c>
      <c r="D94" s="90">
        <v>0</v>
      </c>
      <c r="E94" s="84">
        <v>48.5</v>
      </c>
      <c r="F94" s="97">
        <f t="shared" si="8"/>
        <v>281.3</v>
      </c>
      <c r="G94" s="98">
        <f t="shared" si="9"/>
        <v>140.65</v>
      </c>
      <c r="H94" s="99">
        <v>0</v>
      </c>
      <c r="I94" s="84">
        <v>48.5</v>
      </c>
      <c r="J94" s="108">
        <v>262.24</v>
      </c>
      <c r="K94" s="109">
        <f t="shared" si="10"/>
        <v>131.12</v>
      </c>
      <c r="L94" s="110">
        <v>0</v>
      </c>
    </row>
    <row r="95" spans="1:12" ht="15.75">
      <c r="A95" s="84">
        <v>49</v>
      </c>
      <c r="B95" s="89">
        <f t="shared" si="6"/>
        <v>277.33999999999997</v>
      </c>
      <c r="C95" s="81">
        <f t="shared" si="7"/>
        <v>138.66999999999999</v>
      </c>
      <c r="D95" s="90">
        <v>0</v>
      </c>
      <c r="E95" s="84">
        <v>49</v>
      </c>
      <c r="F95" s="97">
        <f t="shared" si="8"/>
        <v>284.2</v>
      </c>
      <c r="G95" s="98">
        <f t="shared" si="9"/>
        <v>142.1</v>
      </c>
      <c r="H95" s="99">
        <v>0</v>
      </c>
      <c r="I95" s="84">
        <v>49</v>
      </c>
      <c r="J95" s="108">
        <v>264.35000000000002</v>
      </c>
      <c r="K95" s="109">
        <f t="shared" si="10"/>
        <v>132.16999999999999</v>
      </c>
      <c r="L95" s="110">
        <v>0</v>
      </c>
    </row>
    <row r="96" spans="1:12" ht="15.75">
      <c r="A96" s="84">
        <v>49.5</v>
      </c>
      <c r="B96" s="89">
        <f t="shared" si="6"/>
        <v>280.17</v>
      </c>
      <c r="C96" s="81">
        <f t="shared" si="7"/>
        <v>140.08000000000001</v>
      </c>
      <c r="D96" s="90">
        <v>0</v>
      </c>
      <c r="E96" s="84">
        <v>49.5</v>
      </c>
      <c r="F96" s="97">
        <f t="shared" si="8"/>
        <v>287.10000000000002</v>
      </c>
      <c r="G96" s="98">
        <f t="shared" si="9"/>
        <v>143.55000000000001</v>
      </c>
      <c r="H96" s="99">
        <v>0</v>
      </c>
      <c r="I96" s="84">
        <v>49.5</v>
      </c>
      <c r="J96" s="108">
        <v>266.45999999999998</v>
      </c>
      <c r="K96" s="109">
        <f t="shared" si="10"/>
        <v>133.22999999999999</v>
      </c>
      <c r="L96" s="110">
        <v>0</v>
      </c>
    </row>
    <row r="97" spans="1:12" ht="15.75">
      <c r="A97" s="84">
        <v>50</v>
      </c>
      <c r="B97" s="89">
        <f t="shared" si="6"/>
        <v>283</v>
      </c>
      <c r="C97" s="81">
        <f t="shared" si="7"/>
        <v>141.5</v>
      </c>
      <c r="D97" s="90">
        <v>0</v>
      </c>
      <c r="E97" s="84">
        <v>50</v>
      </c>
      <c r="F97" s="97">
        <f t="shared" si="8"/>
        <v>290</v>
      </c>
      <c r="G97" s="98">
        <f t="shared" si="9"/>
        <v>145</v>
      </c>
      <c r="H97" s="99">
        <v>0</v>
      </c>
      <c r="I97" s="84">
        <v>50</v>
      </c>
      <c r="J97" s="108">
        <v>268.57</v>
      </c>
      <c r="K97" s="109">
        <f t="shared" si="10"/>
        <v>134.28</v>
      </c>
      <c r="L97" s="110">
        <v>0</v>
      </c>
    </row>
    <row r="98" spans="1:12" ht="15.75">
      <c r="A98" s="84">
        <v>50.5</v>
      </c>
      <c r="B98" s="89">
        <f t="shared" si="6"/>
        <v>285.83</v>
      </c>
      <c r="C98" s="81">
        <f t="shared" si="7"/>
        <v>142.91</v>
      </c>
      <c r="D98" s="90">
        <v>0</v>
      </c>
      <c r="E98" s="84">
        <v>50.5</v>
      </c>
      <c r="F98" s="97">
        <f t="shared" si="8"/>
        <v>292.89999999999998</v>
      </c>
      <c r="G98" s="98">
        <f t="shared" si="9"/>
        <v>146.44999999999999</v>
      </c>
      <c r="H98" s="99">
        <v>0</v>
      </c>
      <c r="I98" s="84">
        <v>50.5</v>
      </c>
      <c r="J98" s="108"/>
      <c r="K98" s="109"/>
      <c r="L98" s="110"/>
    </row>
    <row r="99" spans="1:12" ht="15.75">
      <c r="A99" s="84">
        <v>51</v>
      </c>
      <c r="B99" s="89">
        <f t="shared" si="6"/>
        <v>288.66000000000003</v>
      </c>
      <c r="C99" s="81">
        <f t="shared" si="7"/>
        <v>144.33000000000001</v>
      </c>
      <c r="D99" s="90">
        <v>0</v>
      </c>
      <c r="E99" s="84">
        <v>51</v>
      </c>
      <c r="F99" s="97">
        <f t="shared" si="8"/>
        <v>295.8</v>
      </c>
      <c r="G99" s="98">
        <f t="shared" si="9"/>
        <v>147.9</v>
      </c>
      <c r="H99" s="99">
        <v>0</v>
      </c>
      <c r="I99" s="84">
        <v>51</v>
      </c>
      <c r="J99" s="108"/>
      <c r="K99" s="109"/>
      <c r="L99" s="110"/>
    </row>
    <row r="100" spans="1:12" ht="15.75">
      <c r="A100" s="84">
        <v>51.5</v>
      </c>
      <c r="B100" s="89">
        <f t="shared" si="6"/>
        <v>291.49</v>
      </c>
      <c r="C100" s="81">
        <f t="shared" si="7"/>
        <v>145.74</v>
      </c>
      <c r="D100" s="90">
        <v>0</v>
      </c>
      <c r="E100" s="84">
        <v>51.5</v>
      </c>
      <c r="F100" s="97">
        <f t="shared" si="8"/>
        <v>298.7</v>
      </c>
      <c r="G100" s="98">
        <f t="shared" si="9"/>
        <v>149.35</v>
      </c>
      <c r="H100" s="99">
        <v>0</v>
      </c>
      <c r="I100" s="84">
        <v>51.5</v>
      </c>
      <c r="J100" s="108"/>
      <c r="K100" s="109"/>
      <c r="L100" s="110"/>
    </row>
    <row r="101" spans="1:12" ht="15.75">
      <c r="A101" s="84">
        <v>52</v>
      </c>
      <c r="B101" s="89">
        <f t="shared" si="6"/>
        <v>294.32</v>
      </c>
      <c r="C101" s="81">
        <f t="shared" si="7"/>
        <v>147.16</v>
      </c>
      <c r="D101" s="90">
        <v>0</v>
      </c>
      <c r="E101" s="84">
        <v>52</v>
      </c>
      <c r="F101" s="97">
        <f t="shared" si="8"/>
        <v>301.60000000000002</v>
      </c>
      <c r="G101" s="98">
        <f t="shared" si="9"/>
        <v>150.80000000000001</v>
      </c>
      <c r="H101" s="99">
        <v>0</v>
      </c>
      <c r="I101" s="84">
        <v>52</v>
      </c>
      <c r="J101" s="108"/>
      <c r="K101" s="109"/>
      <c r="L101" s="110"/>
    </row>
    <row r="102" spans="1:12" ht="15.75">
      <c r="A102" s="84">
        <v>52.5</v>
      </c>
      <c r="B102" s="89">
        <f t="shared" si="6"/>
        <v>297.14999999999998</v>
      </c>
      <c r="C102" s="81">
        <f t="shared" si="7"/>
        <v>148.57</v>
      </c>
      <c r="D102" s="90">
        <v>0</v>
      </c>
      <c r="E102" s="84">
        <v>52.5</v>
      </c>
      <c r="F102" s="97">
        <f t="shared" si="8"/>
        <v>304.5</v>
      </c>
      <c r="G102" s="98">
        <f t="shared" si="9"/>
        <v>152.25</v>
      </c>
      <c r="H102" s="99">
        <v>0</v>
      </c>
      <c r="I102" s="84">
        <v>52.5</v>
      </c>
      <c r="J102" s="108"/>
      <c r="K102" s="109"/>
      <c r="L102" s="110"/>
    </row>
    <row r="103" spans="1:12" ht="15.75">
      <c r="A103" s="84">
        <v>53</v>
      </c>
      <c r="B103" s="89">
        <f t="shared" si="6"/>
        <v>299.98</v>
      </c>
      <c r="C103" s="81">
        <f t="shared" si="7"/>
        <v>149.99</v>
      </c>
      <c r="D103" s="90">
        <v>0</v>
      </c>
      <c r="E103" s="84">
        <v>53</v>
      </c>
      <c r="F103" s="97">
        <f t="shared" si="8"/>
        <v>307.39999999999998</v>
      </c>
      <c r="G103" s="98">
        <f t="shared" si="9"/>
        <v>153.69999999999999</v>
      </c>
      <c r="H103" s="99">
        <v>0</v>
      </c>
      <c r="I103" s="84">
        <v>53</v>
      </c>
      <c r="J103" s="108"/>
      <c r="K103" s="109"/>
      <c r="L103" s="110"/>
    </row>
    <row r="104" spans="1:12" ht="15.75">
      <c r="A104" s="84">
        <v>53.5</v>
      </c>
      <c r="B104" s="89">
        <f t="shared" si="6"/>
        <v>302.81</v>
      </c>
      <c r="C104" s="81">
        <f t="shared" si="7"/>
        <v>151.4</v>
      </c>
      <c r="D104" s="90">
        <v>0</v>
      </c>
      <c r="E104" s="84">
        <v>53.5</v>
      </c>
      <c r="F104" s="97">
        <f t="shared" si="8"/>
        <v>310.3</v>
      </c>
      <c r="G104" s="98">
        <f t="shared" si="9"/>
        <v>155.15</v>
      </c>
      <c r="H104" s="99">
        <v>0</v>
      </c>
      <c r="I104" s="84">
        <v>53.5</v>
      </c>
      <c r="J104" s="108"/>
      <c r="K104" s="109"/>
      <c r="L104" s="110"/>
    </row>
    <row r="105" spans="1:12" ht="15.75">
      <c r="A105" s="84">
        <v>54</v>
      </c>
      <c r="B105" s="89">
        <f t="shared" si="6"/>
        <v>305.64</v>
      </c>
      <c r="C105" s="81">
        <f t="shared" si="7"/>
        <v>152.82</v>
      </c>
      <c r="D105" s="90">
        <v>0</v>
      </c>
      <c r="E105" s="84">
        <v>54</v>
      </c>
      <c r="F105" s="97">
        <f t="shared" si="8"/>
        <v>313.2</v>
      </c>
      <c r="G105" s="98">
        <f t="shared" si="9"/>
        <v>156.6</v>
      </c>
      <c r="H105" s="99">
        <v>0</v>
      </c>
      <c r="I105" s="84">
        <v>54</v>
      </c>
      <c r="J105" s="108"/>
      <c r="K105" s="109"/>
      <c r="L105" s="110"/>
    </row>
    <row r="106" spans="1:12" ht="15.75">
      <c r="A106" s="84">
        <v>54.5</v>
      </c>
      <c r="B106" s="89">
        <f t="shared" si="6"/>
        <v>308.47000000000003</v>
      </c>
      <c r="C106" s="81">
        <f t="shared" si="7"/>
        <v>154.22999999999999</v>
      </c>
      <c r="D106" s="90">
        <v>0</v>
      </c>
      <c r="E106" s="84">
        <v>54.5</v>
      </c>
      <c r="F106" s="97">
        <f t="shared" si="8"/>
        <v>316.10000000000002</v>
      </c>
      <c r="G106" s="98">
        <f t="shared" si="9"/>
        <v>158.05000000000001</v>
      </c>
      <c r="H106" s="99">
        <v>0</v>
      </c>
      <c r="I106" s="84">
        <v>54.5</v>
      </c>
      <c r="J106" s="108"/>
      <c r="K106" s="109"/>
      <c r="L106" s="110"/>
    </row>
    <row r="107" spans="1:12" ht="15.75">
      <c r="A107" s="84">
        <v>55</v>
      </c>
      <c r="B107" s="89">
        <f t="shared" si="6"/>
        <v>311.3</v>
      </c>
      <c r="C107" s="81">
        <f t="shared" si="7"/>
        <v>155.65</v>
      </c>
      <c r="D107" s="90">
        <v>0</v>
      </c>
      <c r="E107" s="84">
        <v>55</v>
      </c>
      <c r="F107" s="97">
        <f t="shared" si="8"/>
        <v>319</v>
      </c>
      <c r="G107" s="98">
        <f t="shared" si="9"/>
        <v>159.5</v>
      </c>
      <c r="H107" s="99">
        <v>0</v>
      </c>
      <c r="I107" s="84">
        <v>55</v>
      </c>
      <c r="J107" s="108"/>
      <c r="K107" s="109"/>
      <c r="L107" s="110"/>
    </row>
    <row r="108" spans="1:12" ht="15.75">
      <c r="A108" s="84">
        <v>55.5</v>
      </c>
      <c r="B108" s="89">
        <f t="shared" si="6"/>
        <v>314.13</v>
      </c>
      <c r="C108" s="81">
        <f t="shared" si="7"/>
        <v>157.06</v>
      </c>
      <c r="D108" s="90">
        <v>0</v>
      </c>
      <c r="E108" s="84">
        <v>55.5</v>
      </c>
      <c r="F108" s="97">
        <f t="shared" si="8"/>
        <v>321.89999999999998</v>
      </c>
      <c r="G108" s="98">
        <f t="shared" si="9"/>
        <v>160.94999999999999</v>
      </c>
      <c r="H108" s="99">
        <v>0</v>
      </c>
      <c r="I108" s="84">
        <v>55.5</v>
      </c>
      <c r="J108" s="108"/>
      <c r="K108" s="109"/>
      <c r="L108" s="110"/>
    </row>
    <row r="109" spans="1:12" ht="15.75">
      <c r="A109" s="84">
        <v>56</v>
      </c>
      <c r="B109" s="89">
        <f t="shared" si="6"/>
        <v>316.95999999999998</v>
      </c>
      <c r="C109" s="81">
        <f t="shared" si="7"/>
        <v>158.47999999999999</v>
      </c>
      <c r="D109" s="90">
        <v>0</v>
      </c>
      <c r="E109" s="84">
        <v>56</v>
      </c>
      <c r="F109" s="97">
        <f t="shared" si="8"/>
        <v>324.8</v>
      </c>
      <c r="G109" s="98">
        <f t="shared" si="9"/>
        <v>162.4</v>
      </c>
      <c r="H109" s="99">
        <v>0</v>
      </c>
      <c r="I109" s="84">
        <v>56</v>
      </c>
      <c r="J109" s="108"/>
      <c r="K109" s="109"/>
      <c r="L109" s="110"/>
    </row>
    <row r="110" spans="1:12" ht="15.75">
      <c r="A110" s="84">
        <v>56.5</v>
      </c>
      <c r="B110" s="89">
        <f t="shared" si="6"/>
        <v>319.79000000000002</v>
      </c>
      <c r="C110" s="81">
        <f t="shared" si="7"/>
        <v>159.88999999999999</v>
      </c>
      <c r="D110" s="90">
        <v>0</v>
      </c>
      <c r="E110" s="84">
        <v>56.5</v>
      </c>
      <c r="F110" s="97">
        <f t="shared" si="8"/>
        <v>327.7</v>
      </c>
      <c r="G110" s="98">
        <f t="shared" si="9"/>
        <v>163.85</v>
      </c>
      <c r="H110" s="99">
        <v>0</v>
      </c>
      <c r="I110" s="84">
        <v>56.5</v>
      </c>
      <c r="J110" s="108"/>
      <c r="K110" s="109"/>
      <c r="L110" s="110"/>
    </row>
    <row r="111" spans="1:12" ht="15.75">
      <c r="A111" s="84">
        <v>57</v>
      </c>
      <c r="B111" s="89">
        <f t="shared" si="6"/>
        <v>322.62</v>
      </c>
      <c r="C111" s="81">
        <f t="shared" si="7"/>
        <v>161.31</v>
      </c>
      <c r="D111" s="90">
        <v>0</v>
      </c>
      <c r="E111" s="84">
        <v>57</v>
      </c>
      <c r="F111" s="97">
        <f t="shared" si="8"/>
        <v>330.6</v>
      </c>
      <c r="G111" s="98">
        <f t="shared" si="9"/>
        <v>165.3</v>
      </c>
      <c r="H111" s="99">
        <v>0</v>
      </c>
      <c r="I111" s="84">
        <v>57</v>
      </c>
      <c r="J111" s="108"/>
      <c r="K111" s="109"/>
      <c r="L111" s="110"/>
    </row>
    <row r="112" spans="1:12" ht="15.75">
      <c r="A112" s="84">
        <v>57.5</v>
      </c>
      <c r="B112" s="89">
        <f t="shared" si="6"/>
        <v>325.45</v>
      </c>
      <c r="C112" s="81">
        <f t="shared" si="7"/>
        <v>162.72</v>
      </c>
      <c r="D112" s="90">
        <v>0</v>
      </c>
      <c r="E112" s="84">
        <v>57.5</v>
      </c>
      <c r="F112" s="97">
        <f t="shared" si="8"/>
        <v>333.5</v>
      </c>
      <c r="G112" s="98">
        <f t="shared" si="9"/>
        <v>166.75</v>
      </c>
      <c r="H112" s="99">
        <v>0</v>
      </c>
      <c r="I112" s="84">
        <v>57.5</v>
      </c>
      <c r="J112" s="108"/>
      <c r="K112" s="109"/>
      <c r="L112" s="110"/>
    </row>
    <row r="113" spans="1:12" ht="15.75">
      <c r="A113" s="84">
        <v>58</v>
      </c>
      <c r="B113" s="89">
        <f t="shared" si="6"/>
        <v>328.28</v>
      </c>
      <c r="C113" s="81">
        <f t="shared" si="7"/>
        <v>164.14</v>
      </c>
      <c r="D113" s="90">
        <v>0</v>
      </c>
      <c r="E113" s="84">
        <v>58</v>
      </c>
      <c r="F113" s="97">
        <f t="shared" si="8"/>
        <v>336.4</v>
      </c>
      <c r="G113" s="98">
        <f t="shared" si="9"/>
        <v>168.2</v>
      </c>
      <c r="H113" s="99">
        <v>0</v>
      </c>
      <c r="I113" s="84">
        <v>58</v>
      </c>
      <c r="J113" s="108"/>
      <c r="K113" s="109"/>
      <c r="L113" s="110"/>
    </row>
    <row r="114" spans="1:12" ht="15.75">
      <c r="A114" s="84">
        <v>58.5</v>
      </c>
      <c r="B114" s="89">
        <f t="shared" si="6"/>
        <v>331.11</v>
      </c>
      <c r="C114" s="81">
        <f t="shared" si="7"/>
        <v>165.55</v>
      </c>
      <c r="D114" s="90">
        <v>0</v>
      </c>
      <c r="E114" s="84">
        <v>58.5</v>
      </c>
      <c r="F114" s="97">
        <f t="shared" si="8"/>
        <v>339.3</v>
      </c>
      <c r="G114" s="98">
        <f t="shared" si="9"/>
        <v>169.65</v>
      </c>
      <c r="H114" s="99">
        <v>0</v>
      </c>
      <c r="I114" s="84">
        <v>58.5</v>
      </c>
      <c r="J114" s="108"/>
      <c r="K114" s="109"/>
      <c r="L114" s="110"/>
    </row>
    <row r="115" spans="1:12" ht="15.75">
      <c r="A115" s="84">
        <v>59</v>
      </c>
      <c r="B115" s="89">
        <f t="shared" si="6"/>
        <v>333.94</v>
      </c>
      <c r="C115" s="81">
        <f t="shared" si="7"/>
        <v>166.97</v>
      </c>
      <c r="D115" s="90">
        <v>0</v>
      </c>
      <c r="E115" s="84">
        <v>59</v>
      </c>
      <c r="F115" s="97">
        <f t="shared" si="8"/>
        <v>342.2</v>
      </c>
      <c r="G115" s="98">
        <f t="shared" si="9"/>
        <v>171.1</v>
      </c>
      <c r="H115" s="99">
        <v>0</v>
      </c>
      <c r="I115" s="84">
        <v>59</v>
      </c>
      <c r="J115" s="108"/>
      <c r="K115" s="109"/>
      <c r="L115" s="110"/>
    </row>
    <row r="116" spans="1:12" ht="15.75">
      <c r="A116" s="84">
        <v>59.5</v>
      </c>
      <c r="B116" s="89">
        <f t="shared" si="6"/>
        <v>336.77</v>
      </c>
      <c r="C116" s="81">
        <f t="shared" si="7"/>
        <v>168.38</v>
      </c>
      <c r="D116" s="90">
        <v>0</v>
      </c>
      <c r="E116" s="84">
        <v>59.5</v>
      </c>
      <c r="F116" s="97">
        <f t="shared" si="8"/>
        <v>345.1</v>
      </c>
      <c r="G116" s="98">
        <f t="shared" si="9"/>
        <v>172.55</v>
      </c>
      <c r="H116" s="99">
        <v>0</v>
      </c>
      <c r="I116" s="84">
        <v>59.5</v>
      </c>
      <c r="J116" s="108"/>
      <c r="K116" s="109"/>
      <c r="L116" s="110"/>
    </row>
    <row r="117" spans="1:12" ht="16.5" thickBot="1">
      <c r="A117" s="85">
        <v>60</v>
      </c>
      <c r="B117" s="91">
        <f t="shared" si="6"/>
        <v>339.6</v>
      </c>
      <c r="C117" s="92">
        <f t="shared" si="7"/>
        <v>169.8</v>
      </c>
      <c r="D117" s="93">
        <v>0</v>
      </c>
      <c r="E117" s="85">
        <v>60</v>
      </c>
      <c r="F117" s="100">
        <f t="shared" si="8"/>
        <v>348</v>
      </c>
      <c r="G117" s="101">
        <f t="shared" si="9"/>
        <v>174</v>
      </c>
      <c r="H117" s="102">
        <v>0</v>
      </c>
      <c r="I117" s="85">
        <v>60</v>
      </c>
      <c r="J117" s="111"/>
      <c r="K117" s="112"/>
      <c r="L117" s="113"/>
    </row>
    <row r="119" spans="1:12" ht="15.75" thickBot="1"/>
    <row r="120" spans="1:12">
      <c r="B120" s="6"/>
      <c r="C120" s="7"/>
      <c r="D120" s="7"/>
      <c r="E120" s="7"/>
      <c r="F120" s="7"/>
      <c r="G120" s="7"/>
      <c r="H120" s="8"/>
      <c r="I120" s="4"/>
    </row>
    <row r="121" spans="1:12">
      <c r="B121" s="9"/>
      <c r="C121" s="4"/>
      <c r="D121" s="10" t="s">
        <v>28</v>
      </c>
      <c r="E121" s="10" t="s">
        <v>29</v>
      </c>
      <c r="F121" s="10" t="s">
        <v>30</v>
      </c>
      <c r="G121" s="11"/>
      <c r="H121" s="12"/>
      <c r="I121" s="11"/>
    </row>
    <row r="122" spans="1:12">
      <c r="B122" s="9" t="s">
        <v>31</v>
      </c>
      <c r="C122" s="4"/>
      <c r="D122" s="13" t="s">
        <v>32</v>
      </c>
      <c r="E122" s="13" t="e">
        <f>SUM(Kitagebühren!#REF!)</f>
        <v>#REF!</v>
      </c>
      <c r="F122" s="14" t="e">
        <f>LOOKUP(E122,$A$7:$B$117)</f>
        <v>#REF!</v>
      </c>
      <c r="G122" s="15"/>
      <c r="H122" s="64"/>
      <c r="I122" s="15"/>
    </row>
    <row r="123" spans="1:12">
      <c r="B123" s="9"/>
      <c r="C123" s="4"/>
      <c r="D123" s="13" t="s">
        <v>27</v>
      </c>
      <c r="E123" s="13" t="e">
        <f>SUM(Kitagebühren!#REF!)</f>
        <v>#REF!</v>
      </c>
      <c r="F123" s="14" t="e">
        <f>LOOKUP(E123,$E$7:$F$117)</f>
        <v>#REF!</v>
      </c>
      <c r="G123" s="15"/>
      <c r="H123" s="16"/>
      <c r="I123" s="15"/>
    </row>
    <row r="124" spans="1:12">
      <c r="B124" s="9"/>
      <c r="C124" s="4"/>
      <c r="D124" s="13" t="s">
        <v>33</v>
      </c>
      <c r="E124" s="13" t="e">
        <f>SUM(Kitagebühren!#REF!)</f>
        <v>#REF!</v>
      </c>
      <c r="F124" s="14" t="e">
        <f>LOOKUP(E124,$I$7:$J$117)</f>
        <v>#REF!</v>
      </c>
      <c r="G124" s="15"/>
      <c r="H124" s="16"/>
      <c r="I124" s="15"/>
    </row>
    <row r="125" spans="1:12" ht="15.75" thickBot="1">
      <c r="B125" s="18"/>
      <c r="C125" s="19"/>
      <c r="D125" s="19"/>
      <c r="E125" s="19"/>
      <c r="F125" s="19"/>
      <c r="G125" s="169"/>
      <c r="H125" s="168"/>
      <c r="I125" s="11"/>
    </row>
    <row r="126" spans="1:12">
      <c r="A126" s="4"/>
      <c r="B126" s="4"/>
      <c r="C126" s="4"/>
      <c r="D126" s="4"/>
      <c r="E126" s="4"/>
      <c r="F126" s="4"/>
      <c r="G126" s="4"/>
      <c r="H126" s="4"/>
      <c r="I126" s="4"/>
    </row>
    <row r="127" spans="1:12" ht="15.75" thickBot="1">
      <c r="A127" s="4"/>
      <c r="B127" s="4"/>
      <c r="C127" s="4"/>
      <c r="D127" s="4"/>
      <c r="E127" s="4"/>
      <c r="F127" s="4"/>
      <c r="G127" s="4"/>
      <c r="H127" s="4"/>
      <c r="I127" s="4"/>
    </row>
    <row r="128" spans="1:12">
      <c r="B128" s="6"/>
      <c r="C128" s="7"/>
      <c r="D128" s="7"/>
      <c r="E128" s="7"/>
      <c r="F128" s="7"/>
      <c r="G128" s="7"/>
      <c r="H128" s="8"/>
      <c r="I128" s="4"/>
    </row>
    <row r="129" spans="2:9" ht="45">
      <c r="B129" s="9"/>
      <c r="C129" s="4"/>
      <c r="D129" s="10" t="s">
        <v>28</v>
      </c>
      <c r="E129" s="10" t="s">
        <v>29</v>
      </c>
      <c r="F129" s="10" t="s">
        <v>30</v>
      </c>
      <c r="G129" s="20" t="s">
        <v>34</v>
      </c>
      <c r="H129" s="17"/>
      <c r="I129" s="11"/>
    </row>
    <row r="130" spans="2:9">
      <c r="B130" s="9" t="s">
        <v>35</v>
      </c>
      <c r="C130" s="4"/>
      <c r="D130" s="13" t="s">
        <v>32</v>
      </c>
      <c r="E130" s="13" t="e">
        <f>SUM(Kitagebühren!#REF!)</f>
        <v>#REF!</v>
      </c>
      <c r="F130" s="14" t="e">
        <f>LOOKUP(E130,$A$7:$B$117)</f>
        <v>#REF!</v>
      </c>
      <c r="G130" s="14" t="e">
        <f>LOOKUP(F130,$B$7:$C$117)</f>
        <v>#REF!</v>
      </c>
      <c r="H130" s="16"/>
      <c r="I130" s="15"/>
    </row>
    <row r="131" spans="2:9">
      <c r="B131" s="9"/>
      <c r="C131" s="4"/>
      <c r="D131" s="13" t="s">
        <v>27</v>
      </c>
      <c r="E131" s="13" t="e">
        <f>SUM(Kitagebühren!#REF!)</f>
        <v>#REF!</v>
      </c>
      <c r="F131" s="14" t="e">
        <f>LOOKUP(E131,$E$7:$F$117)</f>
        <v>#REF!</v>
      </c>
      <c r="G131" s="14" t="e">
        <f>LOOKUP(F131,$F$7:$G$117)</f>
        <v>#REF!</v>
      </c>
      <c r="H131" s="16"/>
      <c r="I131" s="15"/>
    </row>
    <row r="132" spans="2:9">
      <c r="B132" s="9"/>
      <c r="C132" s="4"/>
      <c r="D132" s="13" t="s">
        <v>33</v>
      </c>
      <c r="E132" s="13" t="e">
        <f>SUM(Kitagebühren!#REF!)</f>
        <v>#REF!</v>
      </c>
      <c r="F132" s="14" t="e">
        <f>LOOKUP(E132,$I$7:$J$117)</f>
        <v>#REF!</v>
      </c>
      <c r="G132" s="14" t="e">
        <f>LOOKUP(F132,$J$7:$K$117)</f>
        <v>#REF!</v>
      </c>
      <c r="H132" s="16"/>
      <c r="I132" s="15"/>
    </row>
    <row r="133" spans="2:9" ht="15.75" thickBot="1">
      <c r="B133" s="18"/>
      <c r="C133" s="19"/>
      <c r="D133" s="19"/>
      <c r="E133" s="19"/>
      <c r="F133" s="19"/>
      <c r="G133" s="19"/>
      <c r="H133" s="168"/>
      <c r="I133" s="11"/>
    </row>
    <row r="134" spans="2:9">
      <c r="I134" s="4"/>
    </row>
    <row r="135" spans="2:9" ht="15.75" thickBot="1">
      <c r="I135" s="4"/>
    </row>
    <row r="136" spans="2:9">
      <c r="B136" s="6"/>
      <c r="C136" s="7"/>
      <c r="D136" s="7"/>
      <c r="E136" s="7"/>
      <c r="F136" s="7"/>
      <c r="G136" s="7"/>
      <c r="H136" s="8"/>
      <c r="I136" s="4"/>
    </row>
    <row r="137" spans="2:9" ht="45">
      <c r="B137" s="9"/>
      <c r="C137" s="4"/>
      <c r="D137" s="10" t="s">
        <v>28</v>
      </c>
      <c r="E137" s="10" t="s">
        <v>29</v>
      </c>
      <c r="F137" s="10" t="s">
        <v>30</v>
      </c>
      <c r="G137" s="20" t="s">
        <v>34</v>
      </c>
      <c r="H137" s="17"/>
      <c r="I137" s="11"/>
    </row>
    <row r="138" spans="2:9">
      <c r="B138" s="9" t="s">
        <v>36</v>
      </c>
      <c r="C138" s="4"/>
      <c r="D138" s="13" t="s">
        <v>32</v>
      </c>
      <c r="E138" s="13" t="e">
        <f>SUM(Kitagebühren!#REF!)</f>
        <v>#REF!</v>
      </c>
      <c r="F138" s="14" t="e">
        <f>LOOKUP(E138,$A$7:$B$117)</f>
        <v>#REF!</v>
      </c>
      <c r="G138" s="14" t="e">
        <f>F138</f>
        <v>#REF!</v>
      </c>
      <c r="H138" s="16"/>
      <c r="I138" s="15"/>
    </row>
    <row r="139" spans="2:9">
      <c r="B139" s="9"/>
      <c r="C139" s="4"/>
      <c r="D139" s="13" t="s">
        <v>27</v>
      </c>
      <c r="E139" s="13" t="e">
        <f>SUM(Kitagebühren!#REF!)</f>
        <v>#REF!</v>
      </c>
      <c r="F139" s="14" t="e">
        <f>LOOKUP(E139,$E$7:$F$117)</f>
        <v>#REF!</v>
      </c>
      <c r="G139" s="14" t="e">
        <f t="shared" ref="G139:G140" si="11">F139</f>
        <v>#REF!</v>
      </c>
      <c r="H139" s="16"/>
      <c r="I139" s="15"/>
    </row>
    <row r="140" spans="2:9">
      <c r="B140" s="9"/>
      <c r="C140" s="4"/>
      <c r="D140" s="13" t="s">
        <v>33</v>
      </c>
      <c r="E140" s="13" t="e">
        <f>SUM(Kitagebühren!#REF!)</f>
        <v>#REF!</v>
      </c>
      <c r="F140" s="14" t="e">
        <f>LOOKUP(E140,$I$7:$J$117)</f>
        <v>#REF!</v>
      </c>
      <c r="G140" s="14" t="e">
        <f t="shared" si="11"/>
        <v>#REF!</v>
      </c>
      <c r="H140" s="16"/>
      <c r="I140" s="15"/>
    </row>
    <row r="141" spans="2:9" ht="15.75" thickBot="1">
      <c r="B141" s="18"/>
      <c r="C141" s="19"/>
      <c r="D141" s="19"/>
      <c r="E141" s="19"/>
      <c r="F141" s="19"/>
      <c r="G141" s="19"/>
      <c r="H141" s="168"/>
      <c r="I141" s="11"/>
    </row>
    <row r="142" spans="2:9">
      <c r="I142" s="4"/>
    </row>
    <row r="143" spans="2:9" ht="15.75" thickBot="1">
      <c r="I143" s="4"/>
    </row>
    <row r="144" spans="2:9">
      <c r="B144" s="6"/>
      <c r="C144" s="7"/>
      <c r="D144" s="7"/>
      <c r="E144" s="7"/>
      <c r="F144" s="7"/>
      <c r="G144" s="7"/>
      <c r="H144" s="8"/>
      <c r="I144" s="4"/>
    </row>
    <row r="145" spans="2:9" ht="45">
      <c r="B145" s="9"/>
      <c r="C145" s="4"/>
      <c r="D145" s="10" t="s">
        <v>28</v>
      </c>
      <c r="E145" s="10" t="s">
        <v>29</v>
      </c>
      <c r="F145" s="10" t="s">
        <v>30</v>
      </c>
      <c r="G145" s="20" t="s">
        <v>34</v>
      </c>
      <c r="H145" s="17"/>
      <c r="I145" s="11"/>
    </row>
    <row r="146" spans="2:9">
      <c r="B146" s="9" t="s">
        <v>37</v>
      </c>
      <c r="C146" s="4"/>
      <c r="D146" s="13" t="s">
        <v>32</v>
      </c>
      <c r="E146" s="13" t="e">
        <f>SUM(Kitagebühren!#REF!)</f>
        <v>#REF!</v>
      </c>
      <c r="F146" s="14" t="e">
        <f>LOOKUP(E146,$A$7:$B$117)</f>
        <v>#REF!</v>
      </c>
      <c r="G146" s="14" t="e">
        <f>F146</f>
        <v>#REF!</v>
      </c>
      <c r="H146" s="16"/>
      <c r="I146" s="15"/>
    </row>
    <row r="147" spans="2:9">
      <c r="B147" s="9"/>
      <c r="C147" s="4"/>
      <c r="D147" s="13" t="s">
        <v>27</v>
      </c>
      <c r="E147" s="13" t="e">
        <f>SUM(Kitagebühren!#REF!)</f>
        <v>#REF!</v>
      </c>
      <c r="F147" s="14" t="e">
        <f>LOOKUP(E147,$E$7:$F$117)</f>
        <v>#REF!</v>
      </c>
      <c r="G147" s="14" t="e">
        <f t="shared" ref="G147:G148" si="12">F147</f>
        <v>#REF!</v>
      </c>
      <c r="H147" s="16"/>
      <c r="I147" s="15"/>
    </row>
    <row r="148" spans="2:9">
      <c r="B148" s="9"/>
      <c r="C148" s="4"/>
      <c r="D148" s="13" t="s">
        <v>33</v>
      </c>
      <c r="E148" s="13" t="e">
        <f>SUM(Kitagebühren!#REF!)</f>
        <v>#REF!</v>
      </c>
      <c r="F148" s="14" t="e">
        <f>LOOKUP(E148,$I$7:$J$117)</f>
        <v>#REF!</v>
      </c>
      <c r="G148" s="14" t="e">
        <f t="shared" si="12"/>
        <v>#REF!</v>
      </c>
      <c r="H148" s="16"/>
      <c r="I148" s="15"/>
    </row>
    <row r="149" spans="2:9" ht="15.75" thickBot="1">
      <c r="B149" s="18"/>
      <c r="C149" s="19"/>
      <c r="D149" s="19"/>
      <c r="E149" s="19"/>
      <c r="F149" s="19"/>
      <c r="G149" s="19"/>
      <c r="H149" s="168"/>
      <c r="I149" s="11"/>
    </row>
    <row r="150" spans="2:9">
      <c r="I150" s="4"/>
    </row>
    <row r="152" spans="2:9" ht="15.75" thickBot="1"/>
    <row r="153" spans="2:9">
      <c r="D153" s="50" t="s">
        <v>41</v>
      </c>
      <c r="E153" s="51"/>
      <c r="F153" s="51"/>
      <c r="G153" s="51"/>
      <c r="H153" s="52" t="e">
        <f>CEILING(Hilfsfelder!B166,0.5)</f>
        <v>#REF!</v>
      </c>
    </row>
    <row r="154" spans="2:9">
      <c r="D154" s="53" t="s">
        <v>42</v>
      </c>
      <c r="E154" s="46"/>
      <c r="F154" s="46"/>
      <c r="G154" s="46"/>
      <c r="H154" s="54" t="e">
        <f>CEILING(Hilfsfelder!B167,0.5)</f>
        <v>#REF!</v>
      </c>
    </row>
    <row r="155" spans="2:9">
      <c r="D155" s="53" t="s">
        <v>43</v>
      </c>
      <c r="E155" s="48"/>
      <c r="F155" s="48"/>
      <c r="G155" s="49"/>
      <c r="H155" s="54" t="e">
        <f>CEILING(Hilfsfelder!B168,0.5)</f>
        <v>#REF!</v>
      </c>
    </row>
    <row r="156" spans="2:9">
      <c r="D156" s="53" t="s">
        <v>44</v>
      </c>
      <c r="E156" s="48"/>
      <c r="F156" s="48"/>
      <c r="G156" s="49"/>
      <c r="H156" s="54" t="e">
        <f>CEILING(Hilfsfelder!B169,0.5)</f>
        <v>#REF!</v>
      </c>
    </row>
    <row r="157" spans="2:9" ht="15.75" thickBot="1">
      <c r="D157" s="53" t="s">
        <v>45</v>
      </c>
      <c r="E157" s="46"/>
      <c r="F157" s="46"/>
      <c r="G157" s="47" t="e">
        <f>SUM(Hilfsfelder!E175-Hilfsfelder!F175)</f>
        <v>#REF!</v>
      </c>
      <c r="H157" s="55"/>
    </row>
    <row r="158" spans="2:9">
      <c r="B158" s="28" t="e">
        <f>IF(B159&lt;Hilfsfelder!H175,Hilfsfelder!H175,B159)</f>
        <v>#REF!</v>
      </c>
      <c r="C158" s="21"/>
      <c r="D158" s="53" t="s">
        <v>46</v>
      </c>
      <c r="E158" s="46"/>
      <c r="F158" s="46"/>
      <c r="G158" s="47">
        <f>SUM(Hilfsfelder!G175)</f>
        <v>0</v>
      </c>
      <c r="H158" s="56" t="e">
        <f>SUM(G157-G158)</f>
        <v>#REF!</v>
      </c>
    </row>
    <row r="159" spans="2:9" ht="15.75" thickBot="1">
      <c r="B159" s="29" t="e">
        <f>IF(D166-E166-B168&lt;0,0,D166-Hilfsfelder!H155-B168)</f>
        <v>#REF!</v>
      </c>
      <c r="C159" s="41"/>
      <c r="D159" s="57" t="s">
        <v>47</v>
      </c>
      <c r="E159" s="58"/>
      <c r="F159" s="58"/>
      <c r="G159" s="59">
        <f>SUM(Hilfsfelder!H175)</f>
        <v>0</v>
      </c>
      <c r="H159" s="60" t="e">
        <f>SUM(G157-G159)</f>
        <v>#REF!</v>
      </c>
    </row>
    <row r="160" spans="2:9">
      <c r="B160" s="32"/>
      <c r="C160" s="31"/>
      <c r="D160"/>
      <c r="E160"/>
      <c r="F160"/>
    </row>
    <row r="161" spans="1:8">
      <c r="B161" s="29"/>
      <c r="C161" s="33"/>
      <c r="D161"/>
      <c r="E161"/>
      <c r="F161"/>
    </row>
    <row r="162" spans="1:8">
      <c r="B162" s="32"/>
      <c r="C162" s="31" t="e">
        <f>IF(B167+E166&gt;D166,D166-E166,B167)</f>
        <v>#REF!</v>
      </c>
      <c r="D162"/>
      <c r="E162"/>
      <c r="F162"/>
    </row>
    <row r="163" spans="1:8" ht="15.75" thickBot="1">
      <c r="B163" s="34" t="e">
        <f>IF(C163&lt;C162,E166,C162)</f>
        <v>#REF!</v>
      </c>
      <c r="C163" s="35" t="e">
        <f>SUM(B167-E166)</f>
        <v>#REF!</v>
      </c>
      <c r="D163"/>
      <c r="E163"/>
      <c r="F163"/>
    </row>
    <row r="164" spans="1:8" ht="15.75" thickBot="1">
      <c r="B164"/>
      <c r="C164"/>
      <c r="D164"/>
      <c r="E164"/>
      <c r="F164"/>
    </row>
    <row r="165" spans="1:8" ht="15.75" thickBot="1">
      <c r="B165" s="36" t="s">
        <v>40</v>
      </c>
      <c r="C165" s="37"/>
      <c r="D165"/>
      <c r="E165"/>
      <c r="F165"/>
    </row>
    <row r="166" spans="1:8" ht="15" customHeight="1">
      <c r="B166" s="38" t="e">
        <f>SUM(D166-E166)</f>
        <v>#REF!</v>
      </c>
      <c r="C166" s="39"/>
      <c r="D166" s="23" t="e">
        <f>SUM(Kitagebühren!#REF!+Kitagebühren!#REF!+Kitagebühren!#REF!+Kitagebühren!#REF!)</f>
        <v>#REF!</v>
      </c>
      <c r="E166" s="23" t="e">
        <f>SUM(Kitagebühren!#REF!+Kitagebühren!#REF!+Kitagebühren!#REF!)</f>
        <v>#REF!</v>
      </c>
      <c r="F166" s="30"/>
    </row>
    <row r="167" spans="1:8">
      <c r="B167" s="40" t="e">
        <f>IF(D166-Hilfsfelder!G175&lt;0,0,D166-Hilfsfelder!G175+E166)</f>
        <v>#REF!</v>
      </c>
      <c r="C167" s="41"/>
      <c r="D167" s="41"/>
      <c r="E167" s="41"/>
      <c r="F167" s="31"/>
    </row>
    <row r="168" spans="1:8" ht="15.75" thickBot="1">
      <c r="B168" s="40" t="e">
        <f>IF(D166-Hilfsfelder!H175&lt;0,0,D166-Hilfsfelder!H175+E166)</f>
        <v>#REF!</v>
      </c>
      <c r="C168" s="41"/>
      <c r="D168" s="41"/>
      <c r="E168" s="42" t="e">
        <f>IF(B158&gt;B166,B166,B158)</f>
        <v>#REF!</v>
      </c>
      <c r="F168" s="43" t="e">
        <f>IF(B167=0,B167+E166,B167)</f>
        <v>#REF!</v>
      </c>
    </row>
    <row r="169" spans="1:8" ht="15.75" thickBot="1">
      <c r="B169" s="44" t="e">
        <f>SUM(B168-B167-E166)</f>
        <v>#REF!</v>
      </c>
      <c r="C169" s="22"/>
      <c r="D169" s="22"/>
      <c r="E169" s="22"/>
      <c r="F169" s="45"/>
    </row>
    <row r="173" spans="1:8" ht="15.75" thickBot="1"/>
    <row r="174" spans="1:8" ht="41.25">
      <c r="A174" s="63"/>
      <c r="B174" s="24"/>
      <c r="C174" s="24"/>
      <c r="D174" s="24"/>
      <c r="E174" s="61" t="s">
        <v>38</v>
      </c>
      <c r="F174" s="61" t="s">
        <v>34</v>
      </c>
      <c r="G174" s="61" t="s">
        <v>376</v>
      </c>
      <c r="H174" s="62" t="s">
        <v>39</v>
      </c>
    </row>
    <row r="175" spans="1:8">
      <c r="A175" s="25"/>
      <c r="B175" s="1"/>
      <c r="C175" s="1"/>
      <c r="D175" s="1"/>
      <c r="E175" s="26" t="e">
        <f>Hilfsfelder!D166</f>
        <v>#REF!</v>
      </c>
      <c r="F175" s="26" t="e">
        <f>Hilfsfelder!E166</f>
        <v>#REF!</v>
      </c>
      <c r="G175" s="26">
        <f>SUM(Kitagebühren!E134)</f>
        <v>0</v>
      </c>
      <c r="H175" s="27">
        <f>SUM(Kitagebühren!E136)</f>
        <v>0</v>
      </c>
    </row>
  </sheetData>
  <mergeCells count="3">
    <mergeCell ref="B6:D6"/>
    <mergeCell ref="F6:H6"/>
    <mergeCell ref="J6:L6"/>
  </mergeCells>
  <phoneticPr fontId="16" type="noConversion"/>
  <pageMargins left="0.78740157499999996" right="0.78740157499999996" top="0.984251969" bottom="0.984251969" header="0.4921259845" footer="0.4921259845"/>
  <pageSetup paperSize="8" orientation="landscape" r:id="rId1"/>
  <headerFooter alignWithMargins="0"/>
  <customProperties>
    <customPr name="layoutContext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5"/>
  <sheetViews>
    <sheetView zoomScale="85" zoomScaleNormal="85" workbookViewId="0">
      <selection activeCell="C3" sqref="C3"/>
    </sheetView>
  </sheetViews>
  <sheetFormatPr baseColWidth="10" defaultColWidth="14.85546875" defaultRowHeight="15"/>
  <cols>
    <col min="1" max="1" width="24.42578125" style="3" bestFit="1" customWidth="1"/>
    <col min="2" max="2" width="23.140625" style="3" bestFit="1" customWidth="1"/>
    <col min="3" max="3" width="34.140625" style="3" bestFit="1" customWidth="1"/>
    <col min="4" max="4" width="37.5703125" style="3" bestFit="1" customWidth="1"/>
    <col min="5" max="5" width="18.5703125" style="3" bestFit="1" customWidth="1"/>
    <col min="6" max="6" width="20.42578125" style="3" bestFit="1" customWidth="1"/>
    <col min="7" max="7" width="18.28515625" style="3" bestFit="1" customWidth="1"/>
    <col min="8" max="8" width="18.140625" style="3" bestFit="1" customWidth="1"/>
    <col min="9" max="9" width="18.5703125" style="3" bestFit="1" customWidth="1"/>
    <col min="10" max="10" width="13.85546875" style="3" customWidth="1"/>
    <col min="11" max="11" width="12.5703125" style="3" bestFit="1" customWidth="1"/>
    <col min="12" max="12" width="6.140625" style="3" customWidth="1"/>
    <col min="13" max="13" width="6.5703125" style="3" bestFit="1" customWidth="1"/>
    <col min="14" max="14" width="4" style="3" customWidth="1"/>
    <col min="15" max="19" width="14.85546875" style="3" customWidth="1"/>
    <col min="20" max="16384" width="14.85546875" style="3"/>
  </cols>
  <sheetData>
    <row r="1" spans="1:13">
      <c r="B1" s="4"/>
      <c r="C1" s="4"/>
      <c r="D1" s="4"/>
      <c r="E1" s="4"/>
    </row>
    <row r="2" spans="1:13" ht="15.75">
      <c r="C2" s="65" t="s">
        <v>491</v>
      </c>
    </row>
    <row r="3" spans="1:13" ht="15.75" thickBot="1"/>
    <row r="4" spans="1:13" ht="15.75" thickBot="1">
      <c r="A4" s="5" t="s">
        <v>26</v>
      </c>
      <c r="B4" s="79"/>
      <c r="C4" s="80"/>
      <c r="D4" s="2"/>
      <c r="E4" s="2"/>
      <c r="F4" s="2"/>
    </row>
    <row r="5" spans="1:13" ht="16.5" thickBot="1">
      <c r="A5" s="82"/>
      <c r="B5" s="86">
        <v>5.66</v>
      </c>
      <c r="C5" s="87">
        <v>0.25</v>
      </c>
      <c r="D5" s="88">
        <v>1</v>
      </c>
      <c r="E5" s="166"/>
      <c r="F5" s="94">
        <v>5.8</v>
      </c>
      <c r="G5" s="95">
        <v>0.25</v>
      </c>
      <c r="H5" s="96">
        <v>1</v>
      </c>
      <c r="I5" s="167"/>
      <c r="J5" s="105">
        <v>5.66</v>
      </c>
      <c r="K5" s="106">
        <v>0.25</v>
      </c>
      <c r="L5" s="107">
        <v>1</v>
      </c>
      <c r="M5" s="3">
        <v>2.11</v>
      </c>
    </row>
    <row r="6" spans="1:13" ht="22.5">
      <c r="A6" s="83" t="s">
        <v>411</v>
      </c>
      <c r="B6" s="708" t="s">
        <v>13</v>
      </c>
      <c r="C6" s="709"/>
      <c r="D6" s="710"/>
      <c r="E6" s="83" t="s">
        <v>411</v>
      </c>
      <c r="F6" s="711" t="s">
        <v>27</v>
      </c>
      <c r="G6" s="712"/>
      <c r="H6" s="713"/>
      <c r="I6" s="83" t="s">
        <v>411</v>
      </c>
      <c r="J6" s="714" t="s">
        <v>412</v>
      </c>
      <c r="K6" s="715"/>
      <c r="L6" s="716"/>
    </row>
    <row r="7" spans="1:13">
      <c r="A7" s="103">
        <v>0</v>
      </c>
      <c r="B7" s="89">
        <v>0</v>
      </c>
      <c r="C7" s="170">
        <v>0</v>
      </c>
      <c r="D7" s="90">
        <v>0</v>
      </c>
      <c r="E7" s="103">
        <v>0</v>
      </c>
      <c r="F7" s="97">
        <v>0</v>
      </c>
      <c r="G7" s="171">
        <v>0</v>
      </c>
      <c r="H7" s="99">
        <v>0</v>
      </c>
      <c r="I7" s="103">
        <v>0</v>
      </c>
      <c r="J7" s="108">
        <v>0</v>
      </c>
      <c r="K7" s="207">
        <v>0</v>
      </c>
      <c r="L7" s="110">
        <v>0</v>
      </c>
    </row>
    <row r="8" spans="1:13">
      <c r="A8" s="103">
        <v>6.5</v>
      </c>
      <c r="B8" s="89">
        <f>TRUNC($B$5*A8,2)</f>
        <v>36.79</v>
      </c>
      <c r="C8" s="81">
        <f>ROUNDDOWN(B8/100*50,2)</f>
        <v>18.39</v>
      </c>
      <c r="D8" s="90">
        <v>0</v>
      </c>
      <c r="E8" s="103">
        <v>6.5</v>
      </c>
      <c r="F8" s="97">
        <f>TRUNC($F$5*A8,2)</f>
        <v>37.700000000000003</v>
      </c>
      <c r="G8" s="98">
        <f>ROUNDDOWN(F8/100*50,2)</f>
        <v>18.850000000000001</v>
      </c>
      <c r="H8" s="99">
        <v>0</v>
      </c>
      <c r="I8" s="103">
        <v>6.5</v>
      </c>
      <c r="J8" s="108">
        <v>85.12</v>
      </c>
      <c r="K8" s="109">
        <f>ROUNDDOWN(J8/100*50,2)</f>
        <v>42.56</v>
      </c>
      <c r="L8" s="110">
        <v>0</v>
      </c>
    </row>
    <row r="9" spans="1:13">
      <c r="A9" s="103">
        <v>7</v>
      </c>
      <c r="B9" s="89">
        <f t="shared" ref="B9:B74" si="0">TRUNC($B$5*A9,2)</f>
        <v>39.619999999999997</v>
      </c>
      <c r="C9" s="81">
        <f t="shared" ref="C9:C72" si="1">ROUNDDOWN(B9/100*50,2)</f>
        <v>19.809999999999999</v>
      </c>
      <c r="D9" s="90">
        <v>0</v>
      </c>
      <c r="E9" s="103">
        <v>7</v>
      </c>
      <c r="F9" s="97">
        <f t="shared" ref="F9:F74" si="2">TRUNC($F$5*A9,2)</f>
        <v>40.6</v>
      </c>
      <c r="G9" s="98">
        <f t="shared" ref="G9:G72" si="3">ROUNDDOWN(F9/100*50,2)</f>
        <v>20.3</v>
      </c>
      <c r="H9" s="99">
        <v>0</v>
      </c>
      <c r="I9" s="103">
        <v>7</v>
      </c>
      <c r="J9" s="108">
        <f>J8+$M$5</f>
        <v>87.23</v>
      </c>
      <c r="K9" s="109">
        <f t="shared" ref="K9:K72" si="4">ROUNDDOWN(J9/100*50,2)</f>
        <v>43.61</v>
      </c>
      <c r="L9" s="110">
        <v>0</v>
      </c>
    </row>
    <row r="10" spans="1:13">
      <c r="A10" s="103">
        <v>7.5</v>
      </c>
      <c r="B10" s="89">
        <f t="shared" si="0"/>
        <v>42.45</v>
      </c>
      <c r="C10" s="81">
        <f t="shared" si="1"/>
        <v>21.22</v>
      </c>
      <c r="D10" s="90">
        <v>0</v>
      </c>
      <c r="E10" s="103">
        <v>7.5</v>
      </c>
      <c r="F10" s="97">
        <f t="shared" si="2"/>
        <v>43.5</v>
      </c>
      <c r="G10" s="98">
        <f t="shared" si="3"/>
        <v>21.75</v>
      </c>
      <c r="H10" s="99">
        <v>0</v>
      </c>
      <c r="I10" s="103">
        <v>7.5</v>
      </c>
      <c r="J10" s="108">
        <f t="shared" ref="J10:J24" si="5">J9+$M$5</f>
        <v>89.34</v>
      </c>
      <c r="K10" s="109">
        <f t="shared" si="4"/>
        <v>44.67</v>
      </c>
      <c r="L10" s="110">
        <v>0</v>
      </c>
    </row>
    <row r="11" spans="1:13">
      <c r="A11" s="103">
        <v>8</v>
      </c>
      <c r="B11" s="89">
        <f t="shared" si="0"/>
        <v>45.28</v>
      </c>
      <c r="C11" s="81">
        <f t="shared" si="1"/>
        <v>22.64</v>
      </c>
      <c r="D11" s="90">
        <v>0</v>
      </c>
      <c r="E11" s="103">
        <v>8</v>
      </c>
      <c r="F11" s="97">
        <f t="shared" si="2"/>
        <v>46.4</v>
      </c>
      <c r="G11" s="98">
        <f t="shared" si="3"/>
        <v>23.2</v>
      </c>
      <c r="H11" s="99">
        <v>0</v>
      </c>
      <c r="I11" s="103">
        <v>8</v>
      </c>
      <c r="J11" s="108">
        <f t="shared" si="5"/>
        <v>91.45</v>
      </c>
      <c r="K11" s="109">
        <f t="shared" si="4"/>
        <v>45.72</v>
      </c>
      <c r="L11" s="110">
        <v>0</v>
      </c>
    </row>
    <row r="12" spans="1:13">
      <c r="A12" s="103">
        <v>8.5</v>
      </c>
      <c r="B12" s="89">
        <f t="shared" si="0"/>
        <v>48.11</v>
      </c>
      <c r="C12" s="81">
        <f t="shared" si="1"/>
        <v>24.05</v>
      </c>
      <c r="D12" s="90">
        <v>0</v>
      </c>
      <c r="E12" s="103">
        <v>8.5</v>
      </c>
      <c r="F12" s="97">
        <f t="shared" si="2"/>
        <v>49.3</v>
      </c>
      <c r="G12" s="98">
        <f t="shared" si="3"/>
        <v>24.65</v>
      </c>
      <c r="H12" s="99">
        <v>0</v>
      </c>
      <c r="I12" s="103">
        <v>8.5</v>
      </c>
      <c r="J12" s="108">
        <f t="shared" si="5"/>
        <v>93.56</v>
      </c>
      <c r="K12" s="109">
        <f t="shared" si="4"/>
        <v>46.78</v>
      </c>
      <c r="L12" s="110">
        <v>0</v>
      </c>
    </row>
    <row r="13" spans="1:13">
      <c r="A13" s="103">
        <v>9</v>
      </c>
      <c r="B13" s="89">
        <f t="shared" si="0"/>
        <v>50.94</v>
      </c>
      <c r="C13" s="81">
        <f t="shared" si="1"/>
        <v>25.47</v>
      </c>
      <c r="D13" s="90">
        <v>0</v>
      </c>
      <c r="E13" s="103">
        <v>9</v>
      </c>
      <c r="F13" s="97">
        <f t="shared" si="2"/>
        <v>52.2</v>
      </c>
      <c r="G13" s="98">
        <f t="shared" si="3"/>
        <v>26.1</v>
      </c>
      <c r="H13" s="99">
        <v>0</v>
      </c>
      <c r="I13" s="103">
        <v>9</v>
      </c>
      <c r="J13" s="108">
        <v>95.66</v>
      </c>
      <c r="K13" s="109">
        <f t="shared" si="4"/>
        <v>47.83</v>
      </c>
      <c r="L13" s="110">
        <v>0</v>
      </c>
    </row>
    <row r="14" spans="1:13">
      <c r="A14" s="103">
        <v>9.5</v>
      </c>
      <c r="B14" s="89">
        <f t="shared" si="0"/>
        <v>53.77</v>
      </c>
      <c r="C14" s="81">
        <f t="shared" si="1"/>
        <v>26.88</v>
      </c>
      <c r="D14" s="90">
        <v>0</v>
      </c>
      <c r="E14" s="103">
        <v>9.5</v>
      </c>
      <c r="F14" s="97">
        <f t="shared" si="2"/>
        <v>55.1</v>
      </c>
      <c r="G14" s="98">
        <f t="shared" si="3"/>
        <v>27.55</v>
      </c>
      <c r="H14" s="99">
        <v>0</v>
      </c>
      <c r="I14" s="103">
        <v>9.5</v>
      </c>
      <c r="J14" s="108">
        <f t="shared" si="5"/>
        <v>97.77</v>
      </c>
      <c r="K14" s="109">
        <f t="shared" si="4"/>
        <v>48.88</v>
      </c>
      <c r="L14" s="110">
        <v>0</v>
      </c>
    </row>
    <row r="15" spans="1:13">
      <c r="A15" s="104">
        <v>10</v>
      </c>
      <c r="B15" s="89">
        <f t="shared" si="0"/>
        <v>56.6</v>
      </c>
      <c r="C15" s="81">
        <f t="shared" si="1"/>
        <v>28.3</v>
      </c>
      <c r="D15" s="90">
        <v>0</v>
      </c>
      <c r="E15" s="104">
        <v>10</v>
      </c>
      <c r="F15" s="97">
        <f t="shared" si="2"/>
        <v>58</v>
      </c>
      <c r="G15" s="98">
        <f t="shared" si="3"/>
        <v>29</v>
      </c>
      <c r="H15" s="99">
        <v>0</v>
      </c>
      <c r="I15" s="104">
        <v>10</v>
      </c>
      <c r="J15" s="108">
        <f t="shared" si="5"/>
        <v>99.88</v>
      </c>
      <c r="K15" s="109">
        <f t="shared" si="4"/>
        <v>49.94</v>
      </c>
      <c r="L15" s="110">
        <v>0</v>
      </c>
    </row>
    <row r="16" spans="1:13">
      <c r="A16" s="104">
        <v>10.5</v>
      </c>
      <c r="B16" s="89">
        <f t="shared" si="0"/>
        <v>59.43</v>
      </c>
      <c r="C16" s="81">
        <f t="shared" si="1"/>
        <v>29.71</v>
      </c>
      <c r="D16" s="90">
        <v>0</v>
      </c>
      <c r="E16" s="104">
        <v>10.5</v>
      </c>
      <c r="F16" s="97">
        <f t="shared" si="2"/>
        <v>60.9</v>
      </c>
      <c r="G16" s="98">
        <f t="shared" si="3"/>
        <v>30.45</v>
      </c>
      <c r="H16" s="99">
        <v>0</v>
      </c>
      <c r="I16" s="104">
        <v>10.5</v>
      </c>
      <c r="J16" s="108">
        <f t="shared" si="5"/>
        <v>101.99</v>
      </c>
      <c r="K16" s="109">
        <f t="shared" si="4"/>
        <v>50.99</v>
      </c>
      <c r="L16" s="110">
        <v>0</v>
      </c>
    </row>
    <row r="17" spans="1:12">
      <c r="A17" s="104">
        <v>11</v>
      </c>
      <c r="B17" s="89">
        <f t="shared" si="0"/>
        <v>62.26</v>
      </c>
      <c r="C17" s="81">
        <f t="shared" si="1"/>
        <v>31.13</v>
      </c>
      <c r="D17" s="90">
        <v>0</v>
      </c>
      <c r="E17" s="104">
        <v>11</v>
      </c>
      <c r="F17" s="97">
        <f t="shared" si="2"/>
        <v>63.8</v>
      </c>
      <c r="G17" s="98">
        <f t="shared" si="3"/>
        <v>31.9</v>
      </c>
      <c r="H17" s="99">
        <v>0</v>
      </c>
      <c r="I17" s="104">
        <v>11</v>
      </c>
      <c r="J17" s="108">
        <f t="shared" si="5"/>
        <v>104.1</v>
      </c>
      <c r="K17" s="109">
        <f t="shared" si="4"/>
        <v>52.05</v>
      </c>
      <c r="L17" s="110">
        <v>0</v>
      </c>
    </row>
    <row r="18" spans="1:12" ht="15.75">
      <c r="A18" s="84">
        <v>11.5</v>
      </c>
      <c r="B18" s="89">
        <f t="shared" si="0"/>
        <v>65.09</v>
      </c>
      <c r="C18" s="81">
        <f t="shared" si="1"/>
        <v>32.54</v>
      </c>
      <c r="D18" s="90">
        <v>0</v>
      </c>
      <c r="E18" s="84">
        <v>11.5</v>
      </c>
      <c r="F18" s="97">
        <f t="shared" si="2"/>
        <v>66.7</v>
      </c>
      <c r="G18" s="98">
        <f t="shared" si="3"/>
        <v>33.35</v>
      </c>
      <c r="H18" s="99">
        <v>0</v>
      </c>
      <c r="I18" s="84">
        <v>11.5</v>
      </c>
      <c r="J18" s="108">
        <f t="shared" si="5"/>
        <v>106.21</v>
      </c>
      <c r="K18" s="109">
        <f t="shared" si="4"/>
        <v>53.1</v>
      </c>
      <c r="L18" s="110">
        <v>0</v>
      </c>
    </row>
    <row r="19" spans="1:12" ht="15.75">
      <c r="A19" s="84">
        <v>12</v>
      </c>
      <c r="B19" s="89">
        <f t="shared" si="0"/>
        <v>67.92</v>
      </c>
      <c r="C19" s="81">
        <f t="shared" si="1"/>
        <v>33.96</v>
      </c>
      <c r="D19" s="90">
        <v>0</v>
      </c>
      <c r="E19" s="84">
        <v>12</v>
      </c>
      <c r="F19" s="97">
        <f t="shared" si="2"/>
        <v>69.599999999999994</v>
      </c>
      <c r="G19" s="98">
        <f t="shared" si="3"/>
        <v>34.799999999999997</v>
      </c>
      <c r="H19" s="99">
        <v>0</v>
      </c>
      <c r="I19" s="84">
        <v>12</v>
      </c>
      <c r="J19" s="108">
        <f t="shared" si="5"/>
        <v>108.32</v>
      </c>
      <c r="K19" s="109">
        <f t="shared" si="4"/>
        <v>54.16</v>
      </c>
      <c r="L19" s="110">
        <v>0</v>
      </c>
    </row>
    <row r="20" spans="1:12" ht="15.75">
      <c r="A20" s="84">
        <v>12.5</v>
      </c>
      <c r="B20" s="89">
        <f t="shared" si="0"/>
        <v>70.75</v>
      </c>
      <c r="C20" s="81">
        <f t="shared" si="1"/>
        <v>35.369999999999997</v>
      </c>
      <c r="D20" s="90">
        <v>0</v>
      </c>
      <c r="E20" s="84">
        <v>12.5</v>
      </c>
      <c r="F20" s="97">
        <f t="shared" si="2"/>
        <v>72.5</v>
      </c>
      <c r="G20" s="98">
        <f t="shared" si="3"/>
        <v>36.25</v>
      </c>
      <c r="H20" s="99">
        <v>0</v>
      </c>
      <c r="I20" s="84">
        <v>12.5</v>
      </c>
      <c r="J20" s="108">
        <v>110.42</v>
      </c>
      <c r="K20" s="109">
        <f t="shared" si="4"/>
        <v>55.21</v>
      </c>
      <c r="L20" s="110">
        <v>0</v>
      </c>
    </row>
    <row r="21" spans="1:12" ht="15.75">
      <c r="A21" s="84">
        <v>13</v>
      </c>
      <c r="B21" s="89">
        <f t="shared" si="0"/>
        <v>73.58</v>
      </c>
      <c r="C21" s="81">
        <f t="shared" si="1"/>
        <v>36.79</v>
      </c>
      <c r="D21" s="90">
        <v>0</v>
      </c>
      <c r="E21" s="84">
        <v>13</v>
      </c>
      <c r="F21" s="97">
        <f t="shared" si="2"/>
        <v>75.400000000000006</v>
      </c>
      <c r="G21" s="98">
        <f t="shared" si="3"/>
        <v>37.700000000000003</v>
      </c>
      <c r="H21" s="99">
        <v>0</v>
      </c>
      <c r="I21" s="84">
        <v>13</v>
      </c>
      <c r="J21" s="108">
        <f t="shared" si="5"/>
        <v>112.53</v>
      </c>
      <c r="K21" s="109">
        <f t="shared" si="4"/>
        <v>56.26</v>
      </c>
      <c r="L21" s="110">
        <v>0</v>
      </c>
    </row>
    <row r="22" spans="1:12" ht="15.75">
      <c r="A22" s="84">
        <v>13.5</v>
      </c>
      <c r="B22" s="89">
        <f t="shared" si="0"/>
        <v>76.41</v>
      </c>
      <c r="C22" s="81">
        <f t="shared" si="1"/>
        <v>38.200000000000003</v>
      </c>
      <c r="D22" s="90">
        <v>0</v>
      </c>
      <c r="E22" s="84">
        <v>13.5</v>
      </c>
      <c r="F22" s="97">
        <f t="shared" si="2"/>
        <v>78.3</v>
      </c>
      <c r="G22" s="98">
        <f t="shared" si="3"/>
        <v>39.15</v>
      </c>
      <c r="H22" s="99">
        <v>0</v>
      </c>
      <c r="I22" s="84">
        <v>13.5</v>
      </c>
      <c r="J22" s="108">
        <f t="shared" si="5"/>
        <v>114.64</v>
      </c>
      <c r="K22" s="109">
        <f t="shared" si="4"/>
        <v>57.32</v>
      </c>
      <c r="L22" s="110">
        <v>0</v>
      </c>
    </row>
    <row r="23" spans="1:12" ht="15.75">
      <c r="A23" s="84">
        <v>14</v>
      </c>
      <c r="B23" s="89">
        <f t="shared" si="0"/>
        <v>79.239999999999995</v>
      </c>
      <c r="C23" s="81">
        <f t="shared" si="1"/>
        <v>39.619999999999997</v>
      </c>
      <c r="D23" s="90">
        <v>0</v>
      </c>
      <c r="E23" s="84">
        <v>14</v>
      </c>
      <c r="F23" s="97">
        <f t="shared" si="2"/>
        <v>81.2</v>
      </c>
      <c r="G23" s="98">
        <f t="shared" si="3"/>
        <v>40.6</v>
      </c>
      <c r="H23" s="99">
        <v>0</v>
      </c>
      <c r="I23" s="84">
        <v>14</v>
      </c>
      <c r="J23" s="108">
        <f t="shared" si="5"/>
        <v>116.75</v>
      </c>
      <c r="K23" s="109">
        <f t="shared" si="4"/>
        <v>58.37</v>
      </c>
      <c r="L23" s="110">
        <v>0</v>
      </c>
    </row>
    <row r="24" spans="1:12" ht="15.75">
      <c r="A24" s="84">
        <v>14.5</v>
      </c>
      <c r="B24" s="89">
        <f t="shared" si="0"/>
        <v>82.07</v>
      </c>
      <c r="C24" s="81">
        <f t="shared" si="1"/>
        <v>41.03</v>
      </c>
      <c r="D24" s="90">
        <v>0</v>
      </c>
      <c r="E24" s="84">
        <v>14.5</v>
      </c>
      <c r="F24" s="97">
        <f t="shared" si="2"/>
        <v>84.1</v>
      </c>
      <c r="G24" s="98">
        <f t="shared" si="3"/>
        <v>42.05</v>
      </c>
      <c r="H24" s="99">
        <v>0</v>
      </c>
      <c r="I24" s="84">
        <v>14.5</v>
      </c>
      <c r="J24" s="108">
        <f t="shared" si="5"/>
        <v>118.86</v>
      </c>
      <c r="K24" s="109">
        <f t="shared" si="4"/>
        <v>59.43</v>
      </c>
      <c r="L24" s="110">
        <v>0</v>
      </c>
    </row>
    <row r="25" spans="1:12" ht="15.75">
      <c r="A25" s="84">
        <v>15</v>
      </c>
      <c r="B25" s="89">
        <f t="shared" si="0"/>
        <v>84.9</v>
      </c>
      <c r="C25" s="81">
        <f t="shared" si="1"/>
        <v>42.45</v>
      </c>
      <c r="D25" s="90">
        <v>0</v>
      </c>
      <c r="E25" s="84">
        <v>15</v>
      </c>
      <c r="F25" s="97">
        <f t="shared" si="2"/>
        <v>87</v>
      </c>
      <c r="G25" s="98">
        <f t="shared" si="3"/>
        <v>43.5</v>
      </c>
      <c r="H25" s="99">
        <v>0</v>
      </c>
      <c r="I25" s="84">
        <v>15</v>
      </c>
      <c r="J25" s="108">
        <v>120.97</v>
      </c>
      <c r="K25" s="109">
        <f t="shared" si="4"/>
        <v>60.48</v>
      </c>
      <c r="L25" s="110">
        <v>0</v>
      </c>
    </row>
    <row r="26" spans="1:12" ht="15.75">
      <c r="A26" s="84">
        <v>15.5</v>
      </c>
      <c r="B26" s="89">
        <f t="shared" si="0"/>
        <v>87.73</v>
      </c>
      <c r="C26" s="81">
        <f t="shared" si="1"/>
        <v>43.86</v>
      </c>
      <c r="D26" s="90">
        <v>0</v>
      </c>
      <c r="E26" s="84">
        <v>15.5</v>
      </c>
      <c r="F26" s="97">
        <f t="shared" si="2"/>
        <v>89.9</v>
      </c>
      <c r="G26" s="98">
        <f t="shared" si="3"/>
        <v>44.95</v>
      </c>
      <c r="H26" s="99">
        <v>0</v>
      </c>
      <c r="I26" s="84">
        <v>15.5</v>
      </c>
      <c r="J26" s="108">
        <v>123.08</v>
      </c>
      <c r="K26" s="109">
        <f t="shared" si="4"/>
        <v>61.54</v>
      </c>
      <c r="L26" s="110">
        <v>0</v>
      </c>
    </row>
    <row r="27" spans="1:12" ht="15.75">
      <c r="A27" s="84">
        <v>16</v>
      </c>
      <c r="B27" s="89">
        <f t="shared" si="0"/>
        <v>90.56</v>
      </c>
      <c r="C27" s="81">
        <f t="shared" si="1"/>
        <v>45.28</v>
      </c>
      <c r="D27" s="90">
        <v>0</v>
      </c>
      <c r="E27" s="84">
        <v>16</v>
      </c>
      <c r="F27" s="97">
        <f t="shared" si="2"/>
        <v>92.8</v>
      </c>
      <c r="G27" s="98">
        <f t="shared" si="3"/>
        <v>46.4</v>
      </c>
      <c r="H27" s="99">
        <v>0</v>
      </c>
      <c r="I27" s="84">
        <v>16</v>
      </c>
      <c r="J27" s="108">
        <v>125.18</v>
      </c>
      <c r="K27" s="109">
        <f t="shared" si="4"/>
        <v>62.59</v>
      </c>
      <c r="L27" s="110">
        <v>0</v>
      </c>
    </row>
    <row r="28" spans="1:12" ht="15.75">
      <c r="A28" s="84">
        <v>16.5</v>
      </c>
      <c r="B28" s="89">
        <f t="shared" si="0"/>
        <v>93.39</v>
      </c>
      <c r="C28" s="81">
        <f t="shared" si="1"/>
        <v>46.69</v>
      </c>
      <c r="D28" s="90">
        <v>0</v>
      </c>
      <c r="E28" s="84">
        <v>16.5</v>
      </c>
      <c r="F28" s="97">
        <f t="shared" si="2"/>
        <v>95.7</v>
      </c>
      <c r="G28" s="98">
        <f t="shared" si="3"/>
        <v>47.85</v>
      </c>
      <c r="H28" s="99">
        <v>0</v>
      </c>
      <c r="I28" s="84">
        <v>16.5</v>
      </c>
      <c r="J28" s="108">
        <v>127.29</v>
      </c>
      <c r="K28" s="109">
        <f t="shared" si="4"/>
        <v>63.64</v>
      </c>
      <c r="L28" s="110">
        <v>0</v>
      </c>
    </row>
    <row r="29" spans="1:12" ht="15.75">
      <c r="A29" s="84">
        <v>17</v>
      </c>
      <c r="B29" s="89">
        <f t="shared" si="0"/>
        <v>96.22</v>
      </c>
      <c r="C29" s="81">
        <f t="shared" si="1"/>
        <v>48.11</v>
      </c>
      <c r="D29" s="90">
        <v>0</v>
      </c>
      <c r="E29" s="84">
        <v>17</v>
      </c>
      <c r="F29" s="97">
        <f t="shared" si="2"/>
        <v>98.6</v>
      </c>
      <c r="G29" s="98">
        <f t="shared" si="3"/>
        <v>49.3</v>
      </c>
      <c r="H29" s="99">
        <v>0</v>
      </c>
      <c r="I29" s="84">
        <v>17</v>
      </c>
      <c r="J29" s="108">
        <v>129.4</v>
      </c>
      <c r="K29" s="109">
        <f t="shared" si="4"/>
        <v>64.7</v>
      </c>
      <c r="L29" s="110">
        <v>0</v>
      </c>
    </row>
    <row r="30" spans="1:12" ht="15.75">
      <c r="A30" s="84">
        <v>17.5</v>
      </c>
      <c r="B30" s="89">
        <f t="shared" si="0"/>
        <v>99.05</v>
      </c>
      <c r="C30" s="81">
        <f t="shared" si="1"/>
        <v>49.52</v>
      </c>
      <c r="D30" s="90">
        <v>0</v>
      </c>
      <c r="E30" s="84">
        <v>17.5</v>
      </c>
      <c r="F30" s="97">
        <f t="shared" si="2"/>
        <v>101.5</v>
      </c>
      <c r="G30" s="98">
        <f t="shared" si="3"/>
        <v>50.75</v>
      </c>
      <c r="H30" s="99">
        <v>0</v>
      </c>
      <c r="I30" s="84">
        <v>17.5</v>
      </c>
      <c r="J30" s="108">
        <v>131.51</v>
      </c>
      <c r="K30" s="109">
        <f t="shared" si="4"/>
        <v>65.75</v>
      </c>
      <c r="L30" s="110">
        <v>0</v>
      </c>
    </row>
    <row r="31" spans="1:12" ht="15.75">
      <c r="A31" s="84">
        <v>18</v>
      </c>
      <c r="B31" s="89">
        <f t="shared" si="0"/>
        <v>101.88</v>
      </c>
      <c r="C31" s="81">
        <f t="shared" si="1"/>
        <v>50.94</v>
      </c>
      <c r="D31" s="90">
        <v>0</v>
      </c>
      <c r="E31" s="84">
        <v>18</v>
      </c>
      <c r="F31" s="97">
        <f t="shared" si="2"/>
        <v>104.4</v>
      </c>
      <c r="G31" s="98">
        <f t="shared" si="3"/>
        <v>52.2</v>
      </c>
      <c r="H31" s="99">
        <v>0</v>
      </c>
      <c r="I31" s="84">
        <v>18</v>
      </c>
      <c r="J31" s="108">
        <v>133.62</v>
      </c>
      <c r="K31" s="109">
        <f t="shared" si="4"/>
        <v>66.81</v>
      </c>
      <c r="L31" s="110">
        <v>0</v>
      </c>
    </row>
    <row r="32" spans="1:12" ht="15.75">
      <c r="A32" s="84">
        <v>18.5</v>
      </c>
      <c r="B32" s="89">
        <f t="shared" si="0"/>
        <v>104.71</v>
      </c>
      <c r="C32" s="81">
        <f t="shared" si="1"/>
        <v>52.35</v>
      </c>
      <c r="D32" s="90">
        <v>0</v>
      </c>
      <c r="E32" s="84">
        <v>18.5</v>
      </c>
      <c r="F32" s="97">
        <f t="shared" si="2"/>
        <v>107.3</v>
      </c>
      <c r="G32" s="98">
        <f t="shared" si="3"/>
        <v>53.65</v>
      </c>
      <c r="H32" s="99">
        <v>0</v>
      </c>
      <c r="I32" s="84">
        <v>18.5</v>
      </c>
      <c r="J32" s="108">
        <v>135.72999999999999</v>
      </c>
      <c r="K32" s="109">
        <f t="shared" si="4"/>
        <v>67.86</v>
      </c>
      <c r="L32" s="110">
        <v>0</v>
      </c>
    </row>
    <row r="33" spans="1:12" ht="15.75">
      <c r="A33" s="84">
        <v>19</v>
      </c>
      <c r="B33" s="89">
        <f t="shared" si="0"/>
        <v>107.54</v>
      </c>
      <c r="C33" s="81">
        <f t="shared" si="1"/>
        <v>53.77</v>
      </c>
      <c r="D33" s="90">
        <v>0</v>
      </c>
      <c r="E33" s="84">
        <v>19</v>
      </c>
      <c r="F33" s="97">
        <f t="shared" si="2"/>
        <v>110.2</v>
      </c>
      <c r="G33" s="98">
        <f t="shared" si="3"/>
        <v>55.1</v>
      </c>
      <c r="H33" s="99">
        <v>0</v>
      </c>
      <c r="I33" s="84">
        <v>19</v>
      </c>
      <c r="J33" s="108">
        <v>137.84</v>
      </c>
      <c r="K33" s="109">
        <f t="shared" si="4"/>
        <v>68.92</v>
      </c>
      <c r="L33" s="110">
        <v>0</v>
      </c>
    </row>
    <row r="34" spans="1:12" ht="15.75">
      <c r="A34" s="84">
        <v>19.5</v>
      </c>
      <c r="B34" s="89">
        <f t="shared" si="0"/>
        <v>110.37</v>
      </c>
      <c r="C34" s="81">
        <f t="shared" si="1"/>
        <v>55.18</v>
      </c>
      <c r="D34" s="90">
        <v>0</v>
      </c>
      <c r="E34" s="84">
        <v>19.5</v>
      </c>
      <c r="F34" s="97">
        <f t="shared" si="2"/>
        <v>113.1</v>
      </c>
      <c r="G34" s="98">
        <f t="shared" si="3"/>
        <v>56.55</v>
      </c>
      <c r="H34" s="99">
        <v>0</v>
      </c>
      <c r="I34" s="84">
        <v>19.5</v>
      </c>
      <c r="J34" s="108">
        <v>139.94</v>
      </c>
      <c r="K34" s="109">
        <f t="shared" si="4"/>
        <v>69.97</v>
      </c>
      <c r="L34" s="110">
        <v>0</v>
      </c>
    </row>
    <row r="35" spans="1:12" ht="15.75">
      <c r="A35" s="84">
        <v>20</v>
      </c>
      <c r="B35" s="89">
        <f t="shared" si="0"/>
        <v>113.2</v>
      </c>
      <c r="C35" s="81">
        <f t="shared" si="1"/>
        <v>56.6</v>
      </c>
      <c r="D35" s="90">
        <v>0</v>
      </c>
      <c r="E35" s="84">
        <v>20</v>
      </c>
      <c r="F35" s="97">
        <f t="shared" si="2"/>
        <v>116</v>
      </c>
      <c r="G35" s="98">
        <f t="shared" si="3"/>
        <v>58</v>
      </c>
      <c r="H35" s="99">
        <v>0</v>
      </c>
      <c r="I35" s="84">
        <v>20</v>
      </c>
      <c r="J35" s="108">
        <v>142.05000000000001</v>
      </c>
      <c r="K35" s="109">
        <f t="shared" si="4"/>
        <v>71.02</v>
      </c>
      <c r="L35" s="110">
        <v>0</v>
      </c>
    </row>
    <row r="36" spans="1:12" ht="15.75">
      <c r="A36" s="84">
        <v>20.25</v>
      </c>
      <c r="B36" s="89">
        <f t="shared" si="0"/>
        <v>114.61</v>
      </c>
      <c r="C36" s="81">
        <f t="shared" si="1"/>
        <v>57.3</v>
      </c>
      <c r="D36" s="90">
        <v>0</v>
      </c>
      <c r="E36" s="84">
        <v>20.25</v>
      </c>
      <c r="F36" s="97">
        <f t="shared" si="2"/>
        <v>117.45</v>
      </c>
      <c r="G36" s="98">
        <f t="shared" si="3"/>
        <v>58.72</v>
      </c>
      <c r="H36" s="99">
        <v>0</v>
      </c>
      <c r="I36" s="84">
        <v>20.25</v>
      </c>
      <c r="J36" s="108">
        <v>143.1</v>
      </c>
      <c r="K36" s="109">
        <f t="shared" si="4"/>
        <v>71.55</v>
      </c>
      <c r="L36" s="110">
        <v>0</v>
      </c>
    </row>
    <row r="37" spans="1:12" ht="15.75">
      <c r="A37" s="84">
        <v>20.5</v>
      </c>
      <c r="B37" s="89">
        <f t="shared" si="0"/>
        <v>116.03</v>
      </c>
      <c r="C37" s="81">
        <f t="shared" si="1"/>
        <v>58.01</v>
      </c>
      <c r="D37" s="90">
        <v>0</v>
      </c>
      <c r="E37" s="84">
        <v>20.5</v>
      </c>
      <c r="F37" s="97">
        <f t="shared" si="2"/>
        <v>118.9</v>
      </c>
      <c r="G37" s="98">
        <f t="shared" si="3"/>
        <v>59.45</v>
      </c>
      <c r="H37" s="99">
        <v>0</v>
      </c>
      <c r="I37" s="84">
        <v>20.5</v>
      </c>
      <c r="J37" s="108">
        <v>144.16</v>
      </c>
      <c r="K37" s="109">
        <f t="shared" si="4"/>
        <v>72.08</v>
      </c>
      <c r="L37" s="110">
        <v>0</v>
      </c>
    </row>
    <row r="38" spans="1:12" ht="15.75">
      <c r="A38" s="84">
        <v>21</v>
      </c>
      <c r="B38" s="89">
        <f t="shared" si="0"/>
        <v>118.86</v>
      </c>
      <c r="C38" s="81">
        <f t="shared" si="1"/>
        <v>59.43</v>
      </c>
      <c r="D38" s="90">
        <v>0</v>
      </c>
      <c r="E38" s="84">
        <v>21</v>
      </c>
      <c r="F38" s="97">
        <f t="shared" si="2"/>
        <v>121.8</v>
      </c>
      <c r="G38" s="98">
        <f t="shared" si="3"/>
        <v>60.9</v>
      </c>
      <c r="H38" s="99">
        <v>0</v>
      </c>
      <c r="I38" s="84">
        <v>21</v>
      </c>
      <c r="J38" s="108">
        <v>146.27000000000001</v>
      </c>
      <c r="K38" s="109">
        <f t="shared" si="4"/>
        <v>73.13</v>
      </c>
      <c r="L38" s="110">
        <v>0</v>
      </c>
    </row>
    <row r="39" spans="1:12" ht="15.75">
      <c r="A39" s="84">
        <v>21.5</v>
      </c>
      <c r="B39" s="89">
        <f t="shared" si="0"/>
        <v>121.69</v>
      </c>
      <c r="C39" s="81">
        <f t="shared" si="1"/>
        <v>60.84</v>
      </c>
      <c r="D39" s="90">
        <v>0</v>
      </c>
      <c r="E39" s="84">
        <v>21.5</v>
      </c>
      <c r="F39" s="97">
        <f t="shared" si="2"/>
        <v>124.7</v>
      </c>
      <c r="G39" s="98">
        <f t="shared" si="3"/>
        <v>62.35</v>
      </c>
      <c r="H39" s="99">
        <v>0</v>
      </c>
      <c r="I39" s="84">
        <v>21.5</v>
      </c>
      <c r="J39" s="108">
        <v>148.38</v>
      </c>
      <c r="K39" s="109">
        <f t="shared" si="4"/>
        <v>74.19</v>
      </c>
      <c r="L39" s="110">
        <v>0</v>
      </c>
    </row>
    <row r="40" spans="1:12" ht="15.75">
      <c r="A40" s="84">
        <v>22</v>
      </c>
      <c r="B40" s="89">
        <f t="shared" si="0"/>
        <v>124.52</v>
      </c>
      <c r="C40" s="81">
        <f t="shared" si="1"/>
        <v>62.26</v>
      </c>
      <c r="D40" s="90">
        <v>0</v>
      </c>
      <c r="E40" s="84">
        <v>22</v>
      </c>
      <c r="F40" s="97">
        <f t="shared" si="2"/>
        <v>127.6</v>
      </c>
      <c r="G40" s="98">
        <f t="shared" si="3"/>
        <v>63.8</v>
      </c>
      <c r="H40" s="99">
        <v>0</v>
      </c>
      <c r="I40" s="84">
        <v>22</v>
      </c>
      <c r="J40" s="108">
        <v>150.49</v>
      </c>
      <c r="K40" s="109">
        <f t="shared" si="4"/>
        <v>75.239999999999995</v>
      </c>
      <c r="L40" s="110">
        <v>0</v>
      </c>
    </row>
    <row r="41" spans="1:12" ht="15.75">
      <c r="A41" s="84">
        <v>22.5</v>
      </c>
      <c r="B41" s="89">
        <f t="shared" si="0"/>
        <v>127.35</v>
      </c>
      <c r="C41" s="81">
        <f t="shared" si="1"/>
        <v>63.67</v>
      </c>
      <c r="D41" s="90">
        <v>0</v>
      </c>
      <c r="E41" s="84">
        <v>22.5</v>
      </c>
      <c r="F41" s="97">
        <f t="shared" si="2"/>
        <v>130.5</v>
      </c>
      <c r="G41" s="98">
        <f t="shared" si="3"/>
        <v>65.25</v>
      </c>
      <c r="H41" s="99">
        <v>0</v>
      </c>
      <c r="I41" s="84">
        <v>22.5</v>
      </c>
      <c r="J41" s="108">
        <v>152.6</v>
      </c>
      <c r="K41" s="109">
        <f t="shared" si="4"/>
        <v>76.3</v>
      </c>
      <c r="L41" s="110">
        <v>0</v>
      </c>
    </row>
    <row r="42" spans="1:12" ht="15.75">
      <c r="A42" s="84">
        <v>23</v>
      </c>
      <c r="B42" s="89">
        <f t="shared" si="0"/>
        <v>130.18</v>
      </c>
      <c r="C42" s="81">
        <f t="shared" si="1"/>
        <v>65.09</v>
      </c>
      <c r="D42" s="90">
        <v>0</v>
      </c>
      <c r="E42" s="84">
        <v>23</v>
      </c>
      <c r="F42" s="97">
        <f t="shared" si="2"/>
        <v>133.4</v>
      </c>
      <c r="G42" s="98">
        <f t="shared" si="3"/>
        <v>66.7</v>
      </c>
      <c r="H42" s="99">
        <v>0</v>
      </c>
      <c r="I42" s="84">
        <v>23</v>
      </c>
      <c r="J42" s="108">
        <v>154.69999999999999</v>
      </c>
      <c r="K42" s="109">
        <f t="shared" si="4"/>
        <v>77.349999999999994</v>
      </c>
      <c r="L42" s="110">
        <v>0</v>
      </c>
    </row>
    <row r="43" spans="1:12" ht="15.75">
      <c r="A43" s="84">
        <v>23.5</v>
      </c>
      <c r="B43" s="89">
        <f t="shared" si="0"/>
        <v>133.01</v>
      </c>
      <c r="C43" s="81">
        <f t="shared" si="1"/>
        <v>66.5</v>
      </c>
      <c r="D43" s="90">
        <v>0</v>
      </c>
      <c r="E43" s="84">
        <v>23.5</v>
      </c>
      <c r="F43" s="97">
        <f t="shared" si="2"/>
        <v>136.30000000000001</v>
      </c>
      <c r="G43" s="98">
        <f t="shared" si="3"/>
        <v>68.150000000000006</v>
      </c>
      <c r="H43" s="99">
        <v>0</v>
      </c>
      <c r="I43" s="84">
        <v>23.5</v>
      </c>
      <c r="J43" s="108">
        <v>156.81</v>
      </c>
      <c r="K43" s="109">
        <f t="shared" si="4"/>
        <v>78.400000000000006</v>
      </c>
      <c r="L43" s="110">
        <v>0</v>
      </c>
    </row>
    <row r="44" spans="1:12" ht="15.75">
      <c r="A44" s="84">
        <v>24</v>
      </c>
      <c r="B44" s="89">
        <f t="shared" si="0"/>
        <v>135.84</v>
      </c>
      <c r="C44" s="81">
        <f t="shared" si="1"/>
        <v>67.92</v>
      </c>
      <c r="D44" s="90">
        <v>0</v>
      </c>
      <c r="E44" s="84">
        <v>24</v>
      </c>
      <c r="F44" s="97">
        <f t="shared" si="2"/>
        <v>139.19999999999999</v>
      </c>
      <c r="G44" s="98">
        <f t="shared" si="3"/>
        <v>69.599999999999994</v>
      </c>
      <c r="H44" s="99">
        <v>0</v>
      </c>
      <c r="I44" s="84">
        <v>24</v>
      </c>
      <c r="J44" s="108">
        <v>158.91999999999999</v>
      </c>
      <c r="K44" s="109">
        <f t="shared" si="4"/>
        <v>79.459999999999994</v>
      </c>
      <c r="L44" s="110">
        <v>0</v>
      </c>
    </row>
    <row r="45" spans="1:12" ht="15.75">
      <c r="A45" s="84">
        <v>24.5</v>
      </c>
      <c r="B45" s="89">
        <f t="shared" si="0"/>
        <v>138.66999999999999</v>
      </c>
      <c r="C45" s="81">
        <f t="shared" si="1"/>
        <v>69.33</v>
      </c>
      <c r="D45" s="90">
        <v>0</v>
      </c>
      <c r="E45" s="84">
        <v>24.5</v>
      </c>
      <c r="F45" s="97">
        <f t="shared" si="2"/>
        <v>142.1</v>
      </c>
      <c r="G45" s="98">
        <f t="shared" si="3"/>
        <v>71.05</v>
      </c>
      <c r="H45" s="99">
        <v>0</v>
      </c>
      <c r="I45" s="84">
        <v>24.5</v>
      </c>
      <c r="J45" s="108">
        <v>161.03</v>
      </c>
      <c r="K45" s="109">
        <f t="shared" si="4"/>
        <v>80.510000000000005</v>
      </c>
      <c r="L45" s="110">
        <v>0</v>
      </c>
    </row>
    <row r="46" spans="1:12" ht="15.75">
      <c r="A46" s="84">
        <v>25</v>
      </c>
      <c r="B46" s="89">
        <f t="shared" si="0"/>
        <v>141.5</v>
      </c>
      <c r="C46" s="81">
        <f t="shared" si="1"/>
        <v>70.75</v>
      </c>
      <c r="D46" s="90">
        <v>0</v>
      </c>
      <c r="E46" s="84">
        <v>25</v>
      </c>
      <c r="F46" s="97">
        <f t="shared" si="2"/>
        <v>145</v>
      </c>
      <c r="G46" s="98">
        <f t="shared" si="3"/>
        <v>72.5</v>
      </c>
      <c r="H46" s="99">
        <v>0</v>
      </c>
      <c r="I46" s="84">
        <v>25</v>
      </c>
      <c r="J46" s="108">
        <v>163.13999999999999</v>
      </c>
      <c r="K46" s="109">
        <f t="shared" si="4"/>
        <v>81.569999999999993</v>
      </c>
      <c r="L46" s="110">
        <v>0</v>
      </c>
    </row>
    <row r="47" spans="1:12" ht="15.75">
      <c r="A47" s="84">
        <v>25.25</v>
      </c>
      <c r="B47" s="89">
        <f t="shared" si="0"/>
        <v>142.91</v>
      </c>
      <c r="C47" s="81">
        <f t="shared" si="1"/>
        <v>71.45</v>
      </c>
      <c r="D47" s="90">
        <v>0</v>
      </c>
      <c r="E47" s="84">
        <v>25.25</v>
      </c>
      <c r="F47" s="97">
        <f t="shared" si="2"/>
        <v>146.44999999999999</v>
      </c>
      <c r="G47" s="98">
        <f t="shared" si="3"/>
        <v>73.22</v>
      </c>
      <c r="H47" s="99">
        <v>0</v>
      </c>
      <c r="I47" s="84">
        <v>25.25</v>
      </c>
      <c r="J47" s="108">
        <v>164.19</v>
      </c>
      <c r="K47" s="109">
        <f t="shared" si="4"/>
        <v>82.09</v>
      </c>
      <c r="L47" s="110">
        <v>0</v>
      </c>
    </row>
    <row r="48" spans="1:12" ht="15.75">
      <c r="A48" s="84">
        <v>25.5</v>
      </c>
      <c r="B48" s="89">
        <f t="shared" si="0"/>
        <v>144.33000000000001</v>
      </c>
      <c r="C48" s="81">
        <f t="shared" si="1"/>
        <v>72.16</v>
      </c>
      <c r="D48" s="90">
        <v>0</v>
      </c>
      <c r="E48" s="84">
        <v>25.5</v>
      </c>
      <c r="F48" s="97">
        <f t="shared" si="2"/>
        <v>147.9</v>
      </c>
      <c r="G48" s="98">
        <f t="shared" si="3"/>
        <v>73.95</v>
      </c>
      <c r="H48" s="99">
        <v>0</v>
      </c>
      <c r="I48" s="84">
        <v>25.5</v>
      </c>
      <c r="J48" s="108">
        <v>165.25</v>
      </c>
      <c r="K48" s="109">
        <f t="shared" si="4"/>
        <v>82.62</v>
      </c>
      <c r="L48" s="110">
        <v>0</v>
      </c>
    </row>
    <row r="49" spans="1:12" ht="15.75">
      <c r="A49" s="84">
        <v>26</v>
      </c>
      <c r="B49" s="89">
        <f t="shared" si="0"/>
        <v>147.16</v>
      </c>
      <c r="C49" s="81">
        <f t="shared" si="1"/>
        <v>73.58</v>
      </c>
      <c r="D49" s="90">
        <v>0</v>
      </c>
      <c r="E49" s="84">
        <v>26</v>
      </c>
      <c r="F49" s="97">
        <f t="shared" si="2"/>
        <v>150.80000000000001</v>
      </c>
      <c r="G49" s="98">
        <f t="shared" si="3"/>
        <v>75.400000000000006</v>
      </c>
      <c r="H49" s="99">
        <v>0</v>
      </c>
      <c r="I49" s="84">
        <v>26</v>
      </c>
      <c r="J49" s="108">
        <v>167.36</v>
      </c>
      <c r="K49" s="109">
        <f t="shared" si="4"/>
        <v>83.68</v>
      </c>
      <c r="L49" s="110">
        <v>0</v>
      </c>
    </row>
    <row r="50" spans="1:12" ht="15.75">
      <c r="A50" s="84">
        <v>26.5</v>
      </c>
      <c r="B50" s="89">
        <f t="shared" si="0"/>
        <v>149.99</v>
      </c>
      <c r="C50" s="81">
        <f t="shared" si="1"/>
        <v>74.989999999999995</v>
      </c>
      <c r="D50" s="90">
        <v>0</v>
      </c>
      <c r="E50" s="84">
        <v>26.5</v>
      </c>
      <c r="F50" s="97">
        <f t="shared" si="2"/>
        <v>153.69999999999999</v>
      </c>
      <c r="G50" s="98">
        <f t="shared" si="3"/>
        <v>76.849999999999994</v>
      </c>
      <c r="H50" s="99">
        <v>0</v>
      </c>
      <c r="I50" s="84">
        <v>26.5</v>
      </c>
      <c r="J50" s="108">
        <v>169.47</v>
      </c>
      <c r="K50" s="109">
        <f t="shared" si="4"/>
        <v>84.73</v>
      </c>
      <c r="L50" s="110">
        <v>0</v>
      </c>
    </row>
    <row r="51" spans="1:12" ht="15.75">
      <c r="A51" s="84">
        <v>27</v>
      </c>
      <c r="B51" s="89">
        <f t="shared" si="0"/>
        <v>152.82</v>
      </c>
      <c r="C51" s="81">
        <f t="shared" si="1"/>
        <v>76.41</v>
      </c>
      <c r="D51" s="90">
        <v>0</v>
      </c>
      <c r="E51" s="84">
        <v>27</v>
      </c>
      <c r="F51" s="97">
        <f t="shared" si="2"/>
        <v>156.6</v>
      </c>
      <c r="G51" s="98">
        <f t="shared" si="3"/>
        <v>78.3</v>
      </c>
      <c r="H51" s="99">
        <v>0</v>
      </c>
      <c r="I51" s="84">
        <v>27</v>
      </c>
      <c r="J51" s="108">
        <v>171.57</v>
      </c>
      <c r="K51" s="109">
        <f t="shared" si="4"/>
        <v>85.78</v>
      </c>
      <c r="L51" s="110">
        <v>0</v>
      </c>
    </row>
    <row r="52" spans="1:12" ht="15.75">
      <c r="A52" s="84">
        <v>27.5</v>
      </c>
      <c r="B52" s="89">
        <f t="shared" si="0"/>
        <v>155.65</v>
      </c>
      <c r="C52" s="81">
        <f t="shared" si="1"/>
        <v>77.819999999999993</v>
      </c>
      <c r="D52" s="90">
        <v>0</v>
      </c>
      <c r="E52" s="84">
        <v>27.5</v>
      </c>
      <c r="F52" s="97">
        <f t="shared" si="2"/>
        <v>159.5</v>
      </c>
      <c r="G52" s="98">
        <f t="shared" si="3"/>
        <v>79.75</v>
      </c>
      <c r="H52" s="99">
        <v>0</v>
      </c>
      <c r="I52" s="84">
        <v>27.5</v>
      </c>
      <c r="J52" s="108">
        <v>173.68</v>
      </c>
      <c r="K52" s="109">
        <f t="shared" si="4"/>
        <v>86.84</v>
      </c>
      <c r="L52" s="110">
        <v>0</v>
      </c>
    </row>
    <row r="53" spans="1:12" ht="15.75">
      <c r="A53" s="84">
        <v>28</v>
      </c>
      <c r="B53" s="89">
        <f t="shared" si="0"/>
        <v>158.47999999999999</v>
      </c>
      <c r="C53" s="81">
        <f t="shared" si="1"/>
        <v>79.239999999999995</v>
      </c>
      <c r="D53" s="90">
        <v>0</v>
      </c>
      <c r="E53" s="84">
        <v>28</v>
      </c>
      <c r="F53" s="97">
        <f t="shared" si="2"/>
        <v>162.4</v>
      </c>
      <c r="G53" s="98">
        <f t="shared" si="3"/>
        <v>81.2</v>
      </c>
      <c r="H53" s="99">
        <v>0</v>
      </c>
      <c r="I53" s="84">
        <v>28</v>
      </c>
      <c r="J53" s="108">
        <v>175.79</v>
      </c>
      <c r="K53" s="109">
        <f t="shared" si="4"/>
        <v>87.89</v>
      </c>
      <c r="L53" s="110">
        <v>0</v>
      </c>
    </row>
    <row r="54" spans="1:12" ht="15.75">
      <c r="A54" s="84">
        <v>28.5</v>
      </c>
      <c r="B54" s="89">
        <f t="shared" si="0"/>
        <v>161.31</v>
      </c>
      <c r="C54" s="81">
        <f t="shared" si="1"/>
        <v>80.650000000000006</v>
      </c>
      <c r="D54" s="90">
        <v>0</v>
      </c>
      <c r="E54" s="84">
        <v>28.5</v>
      </c>
      <c r="F54" s="97">
        <f t="shared" si="2"/>
        <v>165.3</v>
      </c>
      <c r="G54" s="98">
        <f t="shared" si="3"/>
        <v>82.65</v>
      </c>
      <c r="H54" s="99">
        <v>0</v>
      </c>
      <c r="I54" s="84">
        <v>28.5</v>
      </c>
      <c r="J54" s="108">
        <v>177.9</v>
      </c>
      <c r="K54" s="109">
        <f t="shared" si="4"/>
        <v>88.95</v>
      </c>
      <c r="L54" s="110">
        <v>0</v>
      </c>
    </row>
    <row r="55" spans="1:12" ht="15.75">
      <c r="A55" s="84">
        <v>29</v>
      </c>
      <c r="B55" s="89">
        <f t="shared" si="0"/>
        <v>164.14</v>
      </c>
      <c r="C55" s="81">
        <f t="shared" si="1"/>
        <v>82.07</v>
      </c>
      <c r="D55" s="90">
        <v>0</v>
      </c>
      <c r="E55" s="84">
        <v>29</v>
      </c>
      <c r="F55" s="97">
        <f t="shared" si="2"/>
        <v>168.2</v>
      </c>
      <c r="G55" s="98">
        <f t="shared" si="3"/>
        <v>84.1</v>
      </c>
      <c r="H55" s="99">
        <v>0</v>
      </c>
      <c r="I55" s="84">
        <v>29</v>
      </c>
      <c r="J55" s="108">
        <v>180.01</v>
      </c>
      <c r="K55" s="109">
        <f t="shared" si="4"/>
        <v>90</v>
      </c>
      <c r="L55" s="110">
        <v>0</v>
      </c>
    </row>
    <row r="56" spans="1:12" ht="15.75">
      <c r="A56" s="84">
        <v>29.5</v>
      </c>
      <c r="B56" s="89">
        <f t="shared" si="0"/>
        <v>166.97</v>
      </c>
      <c r="C56" s="81">
        <f t="shared" si="1"/>
        <v>83.48</v>
      </c>
      <c r="D56" s="90">
        <v>0</v>
      </c>
      <c r="E56" s="84">
        <v>29.5</v>
      </c>
      <c r="F56" s="97">
        <f t="shared" si="2"/>
        <v>171.1</v>
      </c>
      <c r="G56" s="98">
        <f t="shared" si="3"/>
        <v>85.55</v>
      </c>
      <c r="H56" s="99">
        <v>0</v>
      </c>
      <c r="I56" s="84">
        <v>29.5</v>
      </c>
      <c r="J56" s="108">
        <v>182.12</v>
      </c>
      <c r="K56" s="109">
        <f t="shared" si="4"/>
        <v>91.06</v>
      </c>
      <c r="L56" s="110">
        <v>0</v>
      </c>
    </row>
    <row r="57" spans="1:12" ht="15.75">
      <c r="A57" s="84">
        <v>30</v>
      </c>
      <c r="B57" s="89">
        <f t="shared" si="0"/>
        <v>169.8</v>
      </c>
      <c r="C57" s="81">
        <f t="shared" si="1"/>
        <v>84.9</v>
      </c>
      <c r="D57" s="90">
        <v>0</v>
      </c>
      <c r="E57" s="84">
        <v>30</v>
      </c>
      <c r="F57" s="97">
        <f t="shared" si="2"/>
        <v>174</v>
      </c>
      <c r="G57" s="98">
        <f t="shared" si="3"/>
        <v>87</v>
      </c>
      <c r="H57" s="99">
        <v>0</v>
      </c>
      <c r="I57" s="84">
        <v>30</v>
      </c>
      <c r="J57" s="108">
        <v>184.23</v>
      </c>
      <c r="K57" s="109">
        <f t="shared" si="4"/>
        <v>92.11</v>
      </c>
      <c r="L57" s="110">
        <v>0</v>
      </c>
    </row>
    <row r="58" spans="1:12" ht="15.75">
      <c r="A58" s="84">
        <v>30.5</v>
      </c>
      <c r="B58" s="89">
        <f t="shared" si="0"/>
        <v>172.63</v>
      </c>
      <c r="C58" s="81">
        <f t="shared" si="1"/>
        <v>86.31</v>
      </c>
      <c r="D58" s="90">
        <v>0</v>
      </c>
      <c r="E58" s="84">
        <v>30.5</v>
      </c>
      <c r="F58" s="97">
        <f t="shared" si="2"/>
        <v>176.9</v>
      </c>
      <c r="G58" s="98">
        <f t="shared" si="3"/>
        <v>88.45</v>
      </c>
      <c r="H58" s="99">
        <v>0</v>
      </c>
      <c r="I58" s="84">
        <v>30.5</v>
      </c>
      <c r="J58" s="108">
        <v>186.34</v>
      </c>
      <c r="K58" s="109">
        <f t="shared" si="4"/>
        <v>93.17</v>
      </c>
      <c r="L58" s="110">
        <v>0</v>
      </c>
    </row>
    <row r="59" spans="1:12" ht="15.75">
      <c r="A59" s="84">
        <v>31</v>
      </c>
      <c r="B59" s="89">
        <f t="shared" si="0"/>
        <v>175.46</v>
      </c>
      <c r="C59" s="81">
        <f t="shared" si="1"/>
        <v>87.73</v>
      </c>
      <c r="D59" s="90">
        <v>0</v>
      </c>
      <c r="E59" s="84">
        <v>31</v>
      </c>
      <c r="F59" s="97">
        <f t="shared" si="2"/>
        <v>179.8</v>
      </c>
      <c r="G59" s="98">
        <f t="shared" si="3"/>
        <v>89.9</v>
      </c>
      <c r="H59" s="99">
        <v>0</v>
      </c>
      <c r="I59" s="84">
        <v>31</v>
      </c>
      <c r="J59" s="108">
        <v>188.44</v>
      </c>
      <c r="K59" s="109">
        <f t="shared" si="4"/>
        <v>94.22</v>
      </c>
      <c r="L59" s="110">
        <v>0</v>
      </c>
    </row>
    <row r="60" spans="1:12" ht="15.75">
      <c r="A60" s="84">
        <v>31.5</v>
      </c>
      <c r="B60" s="89">
        <f t="shared" si="0"/>
        <v>178.29</v>
      </c>
      <c r="C60" s="81">
        <f t="shared" si="1"/>
        <v>89.14</v>
      </c>
      <c r="D60" s="90">
        <v>0</v>
      </c>
      <c r="E60" s="84">
        <v>31.5</v>
      </c>
      <c r="F60" s="97">
        <f t="shared" si="2"/>
        <v>182.7</v>
      </c>
      <c r="G60" s="98">
        <f t="shared" si="3"/>
        <v>91.35</v>
      </c>
      <c r="H60" s="99">
        <v>0</v>
      </c>
      <c r="I60" s="84">
        <v>31.5</v>
      </c>
      <c r="J60" s="108">
        <v>190.55</v>
      </c>
      <c r="K60" s="109">
        <f t="shared" si="4"/>
        <v>95.27</v>
      </c>
      <c r="L60" s="110">
        <v>0</v>
      </c>
    </row>
    <row r="61" spans="1:12" ht="15.75">
      <c r="A61" s="84">
        <v>32</v>
      </c>
      <c r="B61" s="89">
        <f t="shared" si="0"/>
        <v>181.12</v>
      </c>
      <c r="C61" s="81">
        <f t="shared" si="1"/>
        <v>90.56</v>
      </c>
      <c r="D61" s="90">
        <v>0</v>
      </c>
      <c r="E61" s="84">
        <v>32</v>
      </c>
      <c r="F61" s="97">
        <f t="shared" si="2"/>
        <v>185.6</v>
      </c>
      <c r="G61" s="98">
        <f t="shared" si="3"/>
        <v>92.8</v>
      </c>
      <c r="H61" s="99">
        <v>0</v>
      </c>
      <c r="I61" s="84">
        <v>32</v>
      </c>
      <c r="J61" s="108">
        <v>192.66</v>
      </c>
      <c r="K61" s="109">
        <f t="shared" si="4"/>
        <v>96.33</v>
      </c>
      <c r="L61" s="110">
        <v>0</v>
      </c>
    </row>
    <row r="62" spans="1:12" ht="15.75">
      <c r="A62" s="84">
        <v>32.5</v>
      </c>
      <c r="B62" s="89">
        <f t="shared" si="0"/>
        <v>183.95</v>
      </c>
      <c r="C62" s="81">
        <f t="shared" si="1"/>
        <v>91.97</v>
      </c>
      <c r="D62" s="90">
        <v>0</v>
      </c>
      <c r="E62" s="84">
        <v>32.5</v>
      </c>
      <c r="F62" s="97">
        <f t="shared" si="2"/>
        <v>188.5</v>
      </c>
      <c r="G62" s="98">
        <f t="shared" si="3"/>
        <v>94.25</v>
      </c>
      <c r="H62" s="99">
        <v>0</v>
      </c>
      <c r="I62" s="84">
        <v>32.5</v>
      </c>
      <c r="J62" s="108">
        <v>194.77</v>
      </c>
      <c r="K62" s="109">
        <f t="shared" si="4"/>
        <v>97.38</v>
      </c>
      <c r="L62" s="110">
        <v>0</v>
      </c>
    </row>
    <row r="63" spans="1:12" ht="15.75">
      <c r="A63" s="84">
        <v>33</v>
      </c>
      <c r="B63" s="89">
        <f t="shared" si="0"/>
        <v>186.78</v>
      </c>
      <c r="C63" s="81">
        <f t="shared" si="1"/>
        <v>93.39</v>
      </c>
      <c r="D63" s="90">
        <v>0</v>
      </c>
      <c r="E63" s="84">
        <v>33</v>
      </c>
      <c r="F63" s="97">
        <f t="shared" si="2"/>
        <v>191.4</v>
      </c>
      <c r="G63" s="98">
        <f t="shared" si="3"/>
        <v>95.7</v>
      </c>
      <c r="H63" s="99">
        <v>0</v>
      </c>
      <c r="I63" s="84">
        <v>33</v>
      </c>
      <c r="J63" s="108">
        <v>196.88</v>
      </c>
      <c r="K63" s="109">
        <f t="shared" si="4"/>
        <v>98.44</v>
      </c>
      <c r="L63" s="110">
        <v>0</v>
      </c>
    </row>
    <row r="64" spans="1:12" ht="15.75">
      <c r="A64" s="84">
        <v>33.5</v>
      </c>
      <c r="B64" s="89">
        <f t="shared" si="0"/>
        <v>189.61</v>
      </c>
      <c r="C64" s="81">
        <f t="shared" si="1"/>
        <v>94.8</v>
      </c>
      <c r="D64" s="90">
        <v>0</v>
      </c>
      <c r="E64" s="84">
        <v>33.5</v>
      </c>
      <c r="F64" s="97">
        <f t="shared" si="2"/>
        <v>194.3</v>
      </c>
      <c r="G64" s="98">
        <f t="shared" si="3"/>
        <v>97.15</v>
      </c>
      <c r="H64" s="99">
        <v>0</v>
      </c>
      <c r="I64" s="84">
        <v>33.5</v>
      </c>
      <c r="J64" s="108">
        <v>198.98</v>
      </c>
      <c r="K64" s="109">
        <f t="shared" si="4"/>
        <v>99.49</v>
      </c>
      <c r="L64" s="110">
        <v>0</v>
      </c>
    </row>
    <row r="65" spans="1:12" ht="15.75">
      <c r="A65" s="84">
        <v>34</v>
      </c>
      <c r="B65" s="89">
        <f t="shared" si="0"/>
        <v>192.44</v>
      </c>
      <c r="C65" s="81">
        <f t="shared" si="1"/>
        <v>96.22</v>
      </c>
      <c r="D65" s="90">
        <v>0</v>
      </c>
      <c r="E65" s="84">
        <v>34</v>
      </c>
      <c r="F65" s="97">
        <f t="shared" si="2"/>
        <v>197.2</v>
      </c>
      <c r="G65" s="98">
        <f t="shared" si="3"/>
        <v>98.6</v>
      </c>
      <c r="H65" s="99">
        <v>0</v>
      </c>
      <c r="I65" s="84">
        <v>34</v>
      </c>
      <c r="J65" s="108">
        <v>201.09</v>
      </c>
      <c r="K65" s="109">
        <f t="shared" si="4"/>
        <v>100.54</v>
      </c>
      <c r="L65" s="110">
        <v>0</v>
      </c>
    </row>
    <row r="66" spans="1:12" ht="15.75">
      <c r="A66" s="84">
        <v>34.5</v>
      </c>
      <c r="B66" s="89">
        <f t="shared" si="0"/>
        <v>195.27</v>
      </c>
      <c r="C66" s="81">
        <f t="shared" si="1"/>
        <v>97.63</v>
      </c>
      <c r="D66" s="90">
        <v>0</v>
      </c>
      <c r="E66" s="84">
        <v>34.5</v>
      </c>
      <c r="F66" s="97">
        <f t="shared" si="2"/>
        <v>200.1</v>
      </c>
      <c r="G66" s="98">
        <f t="shared" si="3"/>
        <v>100.05</v>
      </c>
      <c r="H66" s="99">
        <v>0</v>
      </c>
      <c r="I66" s="84">
        <v>34.5</v>
      </c>
      <c r="J66" s="108">
        <v>203.2</v>
      </c>
      <c r="K66" s="109">
        <f t="shared" si="4"/>
        <v>101.6</v>
      </c>
      <c r="L66" s="110">
        <v>0</v>
      </c>
    </row>
    <row r="67" spans="1:12" ht="15.75">
      <c r="A67" s="84">
        <v>35</v>
      </c>
      <c r="B67" s="89">
        <f t="shared" si="0"/>
        <v>198.1</v>
      </c>
      <c r="C67" s="81">
        <f t="shared" si="1"/>
        <v>99.05</v>
      </c>
      <c r="D67" s="90">
        <v>0</v>
      </c>
      <c r="E67" s="84">
        <v>35</v>
      </c>
      <c r="F67" s="97">
        <f t="shared" si="2"/>
        <v>203</v>
      </c>
      <c r="G67" s="98">
        <f t="shared" si="3"/>
        <v>101.5</v>
      </c>
      <c r="H67" s="99">
        <v>0</v>
      </c>
      <c r="I67" s="84">
        <v>35</v>
      </c>
      <c r="J67" s="108">
        <v>205.31</v>
      </c>
      <c r="K67" s="109">
        <f t="shared" si="4"/>
        <v>102.65</v>
      </c>
      <c r="L67" s="110">
        <v>0</v>
      </c>
    </row>
    <row r="68" spans="1:12" ht="15.75">
      <c r="A68" s="84">
        <v>35.5</v>
      </c>
      <c r="B68" s="89">
        <f t="shared" si="0"/>
        <v>200.93</v>
      </c>
      <c r="C68" s="81">
        <f t="shared" si="1"/>
        <v>100.46</v>
      </c>
      <c r="D68" s="90">
        <v>0</v>
      </c>
      <c r="E68" s="84">
        <v>35.5</v>
      </c>
      <c r="F68" s="97">
        <f t="shared" si="2"/>
        <v>205.9</v>
      </c>
      <c r="G68" s="98">
        <f t="shared" si="3"/>
        <v>102.95</v>
      </c>
      <c r="H68" s="99">
        <v>0</v>
      </c>
      <c r="I68" s="84">
        <v>35.5</v>
      </c>
      <c r="J68" s="108">
        <v>207.42</v>
      </c>
      <c r="K68" s="109">
        <f t="shared" si="4"/>
        <v>103.71</v>
      </c>
      <c r="L68" s="110">
        <v>0</v>
      </c>
    </row>
    <row r="69" spans="1:12" ht="15.75">
      <c r="A69" s="84">
        <v>36</v>
      </c>
      <c r="B69" s="89">
        <f t="shared" si="0"/>
        <v>203.76</v>
      </c>
      <c r="C69" s="81">
        <f t="shared" si="1"/>
        <v>101.88</v>
      </c>
      <c r="D69" s="90">
        <v>0</v>
      </c>
      <c r="E69" s="84">
        <v>36</v>
      </c>
      <c r="F69" s="97">
        <f t="shared" si="2"/>
        <v>208.8</v>
      </c>
      <c r="G69" s="98">
        <f t="shared" si="3"/>
        <v>104.4</v>
      </c>
      <c r="H69" s="99">
        <v>0</v>
      </c>
      <c r="I69" s="84">
        <v>36</v>
      </c>
      <c r="J69" s="108">
        <v>209.53</v>
      </c>
      <c r="K69" s="109">
        <f t="shared" si="4"/>
        <v>104.76</v>
      </c>
      <c r="L69" s="110">
        <v>0</v>
      </c>
    </row>
    <row r="70" spans="1:12" ht="15.75">
      <c r="A70" s="84">
        <v>36.5</v>
      </c>
      <c r="B70" s="89">
        <f t="shared" si="0"/>
        <v>206.59</v>
      </c>
      <c r="C70" s="81">
        <f t="shared" si="1"/>
        <v>103.29</v>
      </c>
      <c r="D70" s="90">
        <v>0</v>
      </c>
      <c r="E70" s="84">
        <v>36.5</v>
      </c>
      <c r="F70" s="97">
        <f t="shared" si="2"/>
        <v>211.7</v>
      </c>
      <c r="G70" s="98">
        <f t="shared" si="3"/>
        <v>105.85</v>
      </c>
      <c r="H70" s="99">
        <v>0</v>
      </c>
      <c r="I70" s="84">
        <v>36.5</v>
      </c>
      <c r="J70" s="108">
        <v>211.64</v>
      </c>
      <c r="K70" s="109">
        <f t="shared" si="4"/>
        <v>105.82</v>
      </c>
      <c r="L70" s="110">
        <v>0</v>
      </c>
    </row>
    <row r="71" spans="1:12" ht="15.75">
      <c r="A71" s="84">
        <v>37</v>
      </c>
      <c r="B71" s="89">
        <f t="shared" si="0"/>
        <v>209.42</v>
      </c>
      <c r="C71" s="81">
        <f t="shared" si="1"/>
        <v>104.71</v>
      </c>
      <c r="D71" s="90">
        <v>0</v>
      </c>
      <c r="E71" s="84">
        <v>37</v>
      </c>
      <c r="F71" s="97">
        <f t="shared" si="2"/>
        <v>214.6</v>
      </c>
      <c r="G71" s="98">
        <f t="shared" si="3"/>
        <v>107.3</v>
      </c>
      <c r="H71" s="99">
        <v>0</v>
      </c>
      <c r="I71" s="84">
        <v>37</v>
      </c>
      <c r="J71" s="108">
        <v>213.75</v>
      </c>
      <c r="K71" s="109">
        <f t="shared" si="4"/>
        <v>106.87</v>
      </c>
      <c r="L71" s="110">
        <v>0</v>
      </c>
    </row>
    <row r="72" spans="1:12" ht="15.75">
      <c r="A72" s="84">
        <v>37.5</v>
      </c>
      <c r="B72" s="89">
        <f t="shared" si="0"/>
        <v>212.25</v>
      </c>
      <c r="C72" s="81">
        <f t="shared" si="1"/>
        <v>106.12</v>
      </c>
      <c r="D72" s="90">
        <v>0</v>
      </c>
      <c r="E72" s="84">
        <v>37.5</v>
      </c>
      <c r="F72" s="97">
        <f t="shared" si="2"/>
        <v>217.5</v>
      </c>
      <c r="G72" s="98">
        <f t="shared" si="3"/>
        <v>108.75</v>
      </c>
      <c r="H72" s="99">
        <v>0</v>
      </c>
      <c r="I72" s="84">
        <v>37.5</v>
      </c>
      <c r="J72" s="108">
        <v>215.85</v>
      </c>
      <c r="K72" s="109">
        <f t="shared" si="4"/>
        <v>107.92</v>
      </c>
      <c r="L72" s="110">
        <v>0</v>
      </c>
    </row>
    <row r="73" spans="1:12" ht="15.75">
      <c r="A73" s="84">
        <v>38</v>
      </c>
      <c r="B73" s="89">
        <f t="shared" si="0"/>
        <v>215.08</v>
      </c>
      <c r="C73" s="81">
        <f t="shared" ref="C73:C117" si="6">ROUNDDOWN(B73/100*50,2)</f>
        <v>107.54</v>
      </c>
      <c r="D73" s="90">
        <v>0</v>
      </c>
      <c r="E73" s="84">
        <v>38</v>
      </c>
      <c r="F73" s="97">
        <f t="shared" si="2"/>
        <v>220.4</v>
      </c>
      <c r="G73" s="98">
        <f t="shared" ref="G73:G117" si="7">ROUNDDOWN(F73/100*50,2)</f>
        <v>110.2</v>
      </c>
      <c r="H73" s="99">
        <v>0</v>
      </c>
      <c r="I73" s="84">
        <v>38</v>
      </c>
      <c r="J73" s="108">
        <v>217.96</v>
      </c>
      <c r="K73" s="109">
        <f t="shared" ref="K73:K97" si="8">ROUNDDOWN(J73/100*50,2)</f>
        <v>108.98</v>
      </c>
      <c r="L73" s="110">
        <v>0</v>
      </c>
    </row>
    <row r="74" spans="1:12" ht="15.75">
      <c r="A74" s="84">
        <v>38.5</v>
      </c>
      <c r="B74" s="89">
        <f t="shared" si="0"/>
        <v>217.91</v>
      </c>
      <c r="C74" s="81">
        <f t="shared" si="6"/>
        <v>108.95</v>
      </c>
      <c r="D74" s="90">
        <v>0</v>
      </c>
      <c r="E74" s="84">
        <v>38.5</v>
      </c>
      <c r="F74" s="97">
        <f t="shared" si="2"/>
        <v>223.3</v>
      </c>
      <c r="G74" s="98">
        <f t="shared" si="7"/>
        <v>111.65</v>
      </c>
      <c r="H74" s="99">
        <v>0</v>
      </c>
      <c r="I74" s="84">
        <v>38.5</v>
      </c>
      <c r="J74" s="108">
        <v>220.07</v>
      </c>
      <c r="K74" s="109">
        <f t="shared" si="8"/>
        <v>110.03</v>
      </c>
      <c r="L74" s="110">
        <v>0</v>
      </c>
    </row>
    <row r="75" spans="1:12" ht="15.75">
      <c r="A75" s="84">
        <v>39</v>
      </c>
      <c r="B75" s="89">
        <f t="shared" ref="B75:B117" si="9">TRUNC($B$5*A75,2)</f>
        <v>220.74</v>
      </c>
      <c r="C75" s="81">
        <f t="shared" si="6"/>
        <v>110.37</v>
      </c>
      <c r="D75" s="90">
        <v>0</v>
      </c>
      <c r="E75" s="84">
        <v>39</v>
      </c>
      <c r="F75" s="97">
        <f t="shared" ref="F75:F117" si="10">TRUNC($F$5*A75,2)</f>
        <v>226.2</v>
      </c>
      <c r="G75" s="98">
        <f t="shared" si="7"/>
        <v>113.1</v>
      </c>
      <c r="H75" s="99">
        <v>0</v>
      </c>
      <c r="I75" s="84">
        <v>39</v>
      </c>
      <c r="J75" s="108">
        <v>222.18</v>
      </c>
      <c r="K75" s="109">
        <f t="shared" si="8"/>
        <v>111.09</v>
      </c>
      <c r="L75" s="110">
        <v>0</v>
      </c>
    </row>
    <row r="76" spans="1:12" ht="15.75">
      <c r="A76" s="84">
        <v>39.5</v>
      </c>
      <c r="B76" s="89">
        <f t="shared" si="9"/>
        <v>223.57</v>
      </c>
      <c r="C76" s="81">
        <f t="shared" si="6"/>
        <v>111.78</v>
      </c>
      <c r="D76" s="90">
        <v>0</v>
      </c>
      <c r="E76" s="84">
        <v>39.5</v>
      </c>
      <c r="F76" s="97">
        <f t="shared" si="10"/>
        <v>229.1</v>
      </c>
      <c r="G76" s="98">
        <f t="shared" si="7"/>
        <v>114.55</v>
      </c>
      <c r="H76" s="99">
        <v>0</v>
      </c>
      <c r="I76" s="84">
        <v>39.5</v>
      </c>
      <c r="J76" s="108">
        <v>224.29</v>
      </c>
      <c r="K76" s="109">
        <f t="shared" si="8"/>
        <v>112.14</v>
      </c>
      <c r="L76" s="110">
        <v>0</v>
      </c>
    </row>
    <row r="77" spans="1:12" ht="15.75">
      <c r="A77" s="84">
        <v>40</v>
      </c>
      <c r="B77" s="89">
        <f t="shared" si="9"/>
        <v>226.4</v>
      </c>
      <c r="C77" s="81">
        <f t="shared" si="6"/>
        <v>113.2</v>
      </c>
      <c r="D77" s="90">
        <v>0</v>
      </c>
      <c r="E77" s="84">
        <v>40</v>
      </c>
      <c r="F77" s="97">
        <f t="shared" si="10"/>
        <v>232</v>
      </c>
      <c r="G77" s="98">
        <f t="shared" si="7"/>
        <v>116</v>
      </c>
      <c r="H77" s="99">
        <v>0</v>
      </c>
      <c r="I77" s="84">
        <v>40</v>
      </c>
      <c r="J77" s="108">
        <v>226.4</v>
      </c>
      <c r="K77" s="109">
        <f t="shared" si="8"/>
        <v>113.2</v>
      </c>
      <c r="L77" s="110">
        <v>0</v>
      </c>
    </row>
    <row r="78" spans="1:12" ht="15.75">
      <c r="A78" s="84">
        <v>40.5</v>
      </c>
      <c r="B78" s="89">
        <f t="shared" si="9"/>
        <v>229.23</v>
      </c>
      <c r="C78" s="81">
        <f t="shared" si="6"/>
        <v>114.61</v>
      </c>
      <c r="D78" s="90">
        <v>0</v>
      </c>
      <c r="E78" s="84">
        <v>40.5</v>
      </c>
      <c r="F78" s="97">
        <f t="shared" si="10"/>
        <v>234.9</v>
      </c>
      <c r="G78" s="98">
        <f t="shared" si="7"/>
        <v>117.45</v>
      </c>
      <c r="H78" s="99">
        <v>0</v>
      </c>
      <c r="I78" s="84">
        <v>40.5</v>
      </c>
      <c r="J78" s="108">
        <v>228.51</v>
      </c>
      <c r="K78" s="109">
        <f t="shared" si="8"/>
        <v>114.25</v>
      </c>
      <c r="L78" s="110">
        <v>0</v>
      </c>
    </row>
    <row r="79" spans="1:12" ht="15.75">
      <c r="A79" s="84">
        <v>41</v>
      </c>
      <c r="B79" s="89">
        <f t="shared" si="9"/>
        <v>232.06</v>
      </c>
      <c r="C79" s="81">
        <f t="shared" si="6"/>
        <v>116.03</v>
      </c>
      <c r="D79" s="90">
        <v>0</v>
      </c>
      <c r="E79" s="84">
        <v>41</v>
      </c>
      <c r="F79" s="97">
        <f t="shared" si="10"/>
        <v>237.8</v>
      </c>
      <c r="G79" s="98">
        <f t="shared" si="7"/>
        <v>118.9</v>
      </c>
      <c r="H79" s="99">
        <v>0</v>
      </c>
      <c r="I79" s="84">
        <v>41</v>
      </c>
      <c r="J79" s="108">
        <v>230.62</v>
      </c>
      <c r="K79" s="109">
        <f t="shared" si="8"/>
        <v>115.31</v>
      </c>
      <c r="L79" s="110">
        <v>0</v>
      </c>
    </row>
    <row r="80" spans="1:12" ht="15.75">
      <c r="A80" s="84">
        <v>41.5</v>
      </c>
      <c r="B80" s="89">
        <f t="shared" si="9"/>
        <v>234.89</v>
      </c>
      <c r="C80" s="81">
        <f t="shared" si="6"/>
        <v>117.44</v>
      </c>
      <c r="D80" s="90">
        <v>0</v>
      </c>
      <c r="E80" s="84">
        <v>41.5</v>
      </c>
      <c r="F80" s="97">
        <f t="shared" si="10"/>
        <v>240.7</v>
      </c>
      <c r="G80" s="98">
        <f t="shared" si="7"/>
        <v>120.35</v>
      </c>
      <c r="H80" s="99">
        <v>0</v>
      </c>
      <c r="I80" s="84">
        <v>41.5</v>
      </c>
      <c r="J80" s="108">
        <v>232.72</v>
      </c>
      <c r="K80" s="109">
        <f t="shared" si="8"/>
        <v>116.36</v>
      </c>
      <c r="L80" s="110">
        <v>0</v>
      </c>
    </row>
    <row r="81" spans="1:12" ht="15.75">
      <c r="A81" s="84">
        <v>42</v>
      </c>
      <c r="B81" s="89">
        <f t="shared" si="9"/>
        <v>237.72</v>
      </c>
      <c r="C81" s="81">
        <f t="shared" si="6"/>
        <v>118.86</v>
      </c>
      <c r="D81" s="90">
        <v>0</v>
      </c>
      <c r="E81" s="84">
        <v>42</v>
      </c>
      <c r="F81" s="97">
        <f t="shared" si="10"/>
        <v>243.6</v>
      </c>
      <c r="G81" s="98">
        <f t="shared" si="7"/>
        <v>121.8</v>
      </c>
      <c r="H81" s="99">
        <v>0</v>
      </c>
      <c r="I81" s="84">
        <v>42</v>
      </c>
      <c r="J81" s="108">
        <v>234.83</v>
      </c>
      <c r="K81" s="109">
        <f t="shared" si="8"/>
        <v>117.41</v>
      </c>
      <c r="L81" s="110">
        <v>0</v>
      </c>
    </row>
    <row r="82" spans="1:12" ht="15.75">
      <c r="A82" s="84">
        <v>42.5</v>
      </c>
      <c r="B82" s="89">
        <f t="shared" si="9"/>
        <v>240.55</v>
      </c>
      <c r="C82" s="81">
        <f t="shared" si="6"/>
        <v>120.27</v>
      </c>
      <c r="D82" s="90">
        <v>0</v>
      </c>
      <c r="E82" s="84">
        <v>42.5</v>
      </c>
      <c r="F82" s="97">
        <f t="shared" si="10"/>
        <v>246.5</v>
      </c>
      <c r="G82" s="98">
        <f t="shared" si="7"/>
        <v>123.25</v>
      </c>
      <c r="H82" s="99">
        <v>0</v>
      </c>
      <c r="I82" s="84">
        <v>42.5</v>
      </c>
      <c r="J82" s="108">
        <v>236.94</v>
      </c>
      <c r="K82" s="109">
        <f t="shared" si="8"/>
        <v>118.47</v>
      </c>
      <c r="L82" s="110">
        <v>0</v>
      </c>
    </row>
    <row r="83" spans="1:12" ht="15.75">
      <c r="A83" s="84">
        <v>43</v>
      </c>
      <c r="B83" s="89">
        <f t="shared" si="9"/>
        <v>243.38</v>
      </c>
      <c r="C83" s="81">
        <f t="shared" si="6"/>
        <v>121.69</v>
      </c>
      <c r="D83" s="90">
        <v>0</v>
      </c>
      <c r="E83" s="84">
        <v>43</v>
      </c>
      <c r="F83" s="97">
        <f t="shared" si="10"/>
        <v>249.4</v>
      </c>
      <c r="G83" s="98">
        <f t="shared" si="7"/>
        <v>124.7</v>
      </c>
      <c r="H83" s="99">
        <v>0</v>
      </c>
      <c r="I83" s="84">
        <v>43</v>
      </c>
      <c r="J83" s="108">
        <v>239.05</v>
      </c>
      <c r="K83" s="109">
        <f t="shared" si="8"/>
        <v>119.52</v>
      </c>
      <c r="L83" s="110">
        <v>0</v>
      </c>
    </row>
    <row r="84" spans="1:12" ht="15.75">
      <c r="A84" s="84">
        <v>43.5</v>
      </c>
      <c r="B84" s="89">
        <f t="shared" si="9"/>
        <v>246.21</v>
      </c>
      <c r="C84" s="81">
        <f t="shared" si="6"/>
        <v>123.1</v>
      </c>
      <c r="D84" s="90">
        <v>0</v>
      </c>
      <c r="E84" s="84">
        <v>43.5</v>
      </c>
      <c r="F84" s="97">
        <f t="shared" si="10"/>
        <v>252.3</v>
      </c>
      <c r="G84" s="98">
        <f t="shared" si="7"/>
        <v>126.15</v>
      </c>
      <c r="H84" s="99">
        <v>0</v>
      </c>
      <c r="I84" s="84">
        <v>43.5</v>
      </c>
      <c r="J84" s="108">
        <v>241.16</v>
      </c>
      <c r="K84" s="109">
        <f t="shared" si="8"/>
        <v>120.58</v>
      </c>
      <c r="L84" s="110">
        <v>0</v>
      </c>
    </row>
    <row r="85" spans="1:12" ht="15.75">
      <c r="A85" s="84">
        <v>44</v>
      </c>
      <c r="B85" s="89">
        <f t="shared" si="9"/>
        <v>249.04</v>
      </c>
      <c r="C85" s="81">
        <f t="shared" si="6"/>
        <v>124.52</v>
      </c>
      <c r="D85" s="90">
        <v>0</v>
      </c>
      <c r="E85" s="84">
        <v>44</v>
      </c>
      <c r="F85" s="97">
        <f t="shared" si="10"/>
        <v>255.2</v>
      </c>
      <c r="G85" s="98">
        <f t="shared" si="7"/>
        <v>127.6</v>
      </c>
      <c r="H85" s="99">
        <v>0</v>
      </c>
      <c r="I85" s="84">
        <v>44</v>
      </c>
      <c r="J85" s="108">
        <v>243.27</v>
      </c>
      <c r="K85" s="109">
        <f t="shared" si="8"/>
        <v>121.63</v>
      </c>
      <c r="L85" s="110">
        <v>0</v>
      </c>
    </row>
    <row r="86" spans="1:12" ht="15.75">
      <c r="A86" s="84">
        <v>44.5</v>
      </c>
      <c r="B86" s="89">
        <f t="shared" si="9"/>
        <v>251.87</v>
      </c>
      <c r="C86" s="81">
        <f t="shared" si="6"/>
        <v>125.93</v>
      </c>
      <c r="D86" s="90">
        <v>0</v>
      </c>
      <c r="E86" s="84">
        <v>44.5</v>
      </c>
      <c r="F86" s="97">
        <f t="shared" si="10"/>
        <v>258.10000000000002</v>
      </c>
      <c r="G86" s="98">
        <f t="shared" si="7"/>
        <v>129.05000000000001</v>
      </c>
      <c r="H86" s="99">
        <v>0</v>
      </c>
      <c r="I86" s="84">
        <v>44.5</v>
      </c>
      <c r="J86" s="108">
        <v>245.37</v>
      </c>
      <c r="K86" s="109">
        <f t="shared" si="8"/>
        <v>122.68</v>
      </c>
      <c r="L86" s="110">
        <v>0</v>
      </c>
    </row>
    <row r="87" spans="1:12" ht="15.75">
      <c r="A87" s="84">
        <v>45</v>
      </c>
      <c r="B87" s="89">
        <f t="shared" si="9"/>
        <v>254.7</v>
      </c>
      <c r="C87" s="81">
        <f t="shared" si="6"/>
        <v>127.35</v>
      </c>
      <c r="D87" s="90">
        <v>0</v>
      </c>
      <c r="E87" s="84">
        <v>45</v>
      </c>
      <c r="F87" s="97">
        <f t="shared" si="10"/>
        <v>261</v>
      </c>
      <c r="G87" s="98">
        <f t="shared" si="7"/>
        <v>130.5</v>
      </c>
      <c r="H87" s="99">
        <v>0</v>
      </c>
      <c r="I87" s="84">
        <v>45</v>
      </c>
      <c r="J87" s="108">
        <v>247.48</v>
      </c>
      <c r="K87" s="109">
        <f t="shared" si="8"/>
        <v>123.74</v>
      </c>
      <c r="L87" s="110">
        <v>0</v>
      </c>
    </row>
    <row r="88" spans="1:12" ht="15.75">
      <c r="A88" s="84">
        <v>45.5</v>
      </c>
      <c r="B88" s="89">
        <f t="shared" si="9"/>
        <v>257.52999999999997</v>
      </c>
      <c r="C88" s="81">
        <f t="shared" si="6"/>
        <v>128.76</v>
      </c>
      <c r="D88" s="90">
        <v>0</v>
      </c>
      <c r="E88" s="84">
        <v>45.5</v>
      </c>
      <c r="F88" s="97">
        <f t="shared" si="10"/>
        <v>263.89999999999998</v>
      </c>
      <c r="G88" s="98">
        <f t="shared" si="7"/>
        <v>131.94999999999999</v>
      </c>
      <c r="H88" s="99">
        <v>0</v>
      </c>
      <c r="I88" s="84">
        <v>45.5</v>
      </c>
      <c r="J88" s="108">
        <v>249.59</v>
      </c>
      <c r="K88" s="109">
        <f t="shared" si="8"/>
        <v>124.79</v>
      </c>
      <c r="L88" s="110">
        <v>0</v>
      </c>
    </row>
    <row r="89" spans="1:12" ht="15.75">
      <c r="A89" s="84">
        <v>46</v>
      </c>
      <c r="B89" s="89">
        <f t="shared" si="9"/>
        <v>260.36</v>
      </c>
      <c r="C89" s="81">
        <f t="shared" si="6"/>
        <v>130.18</v>
      </c>
      <c r="D89" s="90">
        <v>0</v>
      </c>
      <c r="E89" s="84">
        <v>46</v>
      </c>
      <c r="F89" s="97">
        <f t="shared" si="10"/>
        <v>266.8</v>
      </c>
      <c r="G89" s="98">
        <f t="shared" si="7"/>
        <v>133.4</v>
      </c>
      <c r="H89" s="99">
        <v>0</v>
      </c>
      <c r="I89" s="84">
        <v>46</v>
      </c>
      <c r="J89" s="108">
        <v>251.7</v>
      </c>
      <c r="K89" s="109">
        <f t="shared" si="8"/>
        <v>125.85</v>
      </c>
      <c r="L89" s="110">
        <v>0</v>
      </c>
    </row>
    <row r="90" spans="1:12" ht="15.75">
      <c r="A90" s="84">
        <v>46.5</v>
      </c>
      <c r="B90" s="89">
        <f t="shared" si="9"/>
        <v>263.19</v>
      </c>
      <c r="C90" s="81">
        <f t="shared" si="6"/>
        <v>131.59</v>
      </c>
      <c r="D90" s="90">
        <v>0</v>
      </c>
      <c r="E90" s="84">
        <v>46.5</v>
      </c>
      <c r="F90" s="97">
        <f t="shared" si="10"/>
        <v>269.7</v>
      </c>
      <c r="G90" s="98">
        <f t="shared" si="7"/>
        <v>134.85</v>
      </c>
      <c r="H90" s="99">
        <v>0</v>
      </c>
      <c r="I90" s="84">
        <v>46.5</v>
      </c>
      <c r="J90" s="108">
        <v>253.81</v>
      </c>
      <c r="K90" s="109">
        <f t="shared" si="8"/>
        <v>126.9</v>
      </c>
      <c r="L90" s="110">
        <v>0</v>
      </c>
    </row>
    <row r="91" spans="1:12" ht="15.75">
      <c r="A91" s="84">
        <v>47</v>
      </c>
      <c r="B91" s="89">
        <f t="shared" si="9"/>
        <v>266.02</v>
      </c>
      <c r="C91" s="81">
        <f t="shared" si="6"/>
        <v>133.01</v>
      </c>
      <c r="D91" s="90">
        <v>0</v>
      </c>
      <c r="E91" s="84">
        <v>47</v>
      </c>
      <c r="F91" s="97">
        <f t="shared" si="10"/>
        <v>272.60000000000002</v>
      </c>
      <c r="G91" s="98">
        <f t="shared" si="7"/>
        <v>136.30000000000001</v>
      </c>
      <c r="H91" s="99">
        <v>0</v>
      </c>
      <c r="I91" s="84">
        <v>47</v>
      </c>
      <c r="J91" s="108">
        <v>255.92</v>
      </c>
      <c r="K91" s="109">
        <f t="shared" si="8"/>
        <v>127.96</v>
      </c>
      <c r="L91" s="110">
        <v>0</v>
      </c>
    </row>
    <row r="92" spans="1:12" ht="15.75">
      <c r="A92" s="84">
        <v>47.5</v>
      </c>
      <c r="B92" s="89">
        <f t="shared" si="9"/>
        <v>268.85000000000002</v>
      </c>
      <c r="C92" s="81">
        <f t="shared" si="6"/>
        <v>134.41999999999999</v>
      </c>
      <c r="D92" s="90">
        <v>0</v>
      </c>
      <c r="E92" s="84">
        <v>47.5</v>
      </c>
      <c r="F92" s="97">
        <f t="shared" si="10"/>
        <v>275.5</v>
      </c>
      <c r="G92" s="98">
        <f t="shared" si="7"/>
        <v>137.75</v>
      </c>
      <c r="H92" s="99">
        <v>0</v>
      </c>
      <c r="I92" s="84">
        <v>47.5</v>
      </c>
      <c r="J92" s="108">
        <v>258.02999999999997</v>
      </c>
      <c r="K92" s="109">
        <f t="shared" si="8"/>
        <v>129.01</v>
      </c>
      <c r="L92" s="110">
        <v>0</v>
      </c>
    </row>
    <row r="93" spans="1:12" ht="15.75">
      <c r="A93" s="84">
        <v>48</v>
      </c>
      <c r="B93" s="89">
        <f t="shared" si="9"/>
        <v>271.68</v>
      </c>
      <c r="C93" s="81">
        <f t="shared" si="6"/>
        <v>135.84</v>
      </c>
      <c r="D93" s="90">
        <v>0</v>
      </c>
      <c r="E93" s="84">
        <v>48</v>
      </c>
      <c r="F93" s="97">
        <f t="shared" si="10"/>
        <v>278.39999999999998</v>
      </c>
      <c r="G93" s="98">
        <f t="shared" si="7"/>
        <v>139.19999999999999</v>
      </c>
      <c r="H93" s="99">
        <v>0</v>
      </c>
      <c r="I93" s="84">
        <v>48</v>
      </c>
      <c r="J93" s="108">
        <v>260.13</v>
      </c>
      <c r="K93" s="109">
        <f t="shared" si="8"/>
        <v>130.06</v>
      </c>
      <c r="L93" s="110">
        <v>0</v>
      </c>
    </row>
    <row r="94" spans="1:12" ht="15.75">
      <c r="A94" s="84">
        <v>48.5</v>
      </c>
      <c r="B94" s="89">
        <f t="shared" si="9"/>
        <v>274.51</v>
      </c>
      <c r="C94" s="81">
        <f t="shared" si="6"/>
        <v>137.25</v>
      </c>
      <c r="D94" s="90">
        <v>0</v>
      </c>
      <c r="E94" s="84">
        <v>48.5</v>
      </c>
      <c r="F94" s="97">
        <f t="shared" si="10"/>
        <v>281.3</v>
      </c>
      <c r="G94" s="98">
        <f t="shared" si="7"/>
        <v>140.65</v>
      </c>
      <c r="H94" s="99">
        <v>0</v>
      </c>
      <c r="I94" s="84">
        <v>48.5</v>
      </c>
      <c r="J94" s="108">
        <v>262.24</v>
      </c>
      <c r="K94" s="109">
        <f t="shared" si="8"/>
        <v>131.12</v>
      </c>
      <c r="L94" s="110">
        <v>0</v>
      </c>
    </row>
    <row r="95" spans="1:12" ht="15.75">
      <c r="A95" s="84">
        <v>49</v>
      </c>
      <c r="B95" s="89">
        <f t="shared" si="9"/>
        <v>277.33999999999997</v>
      </c>
      <c r="C95" s="81">
        <f t="shared" si="6"/>
        <v>138.66999999999999</v>
      </c>
      <c r="D95" s="90">
        <v>0</v>
      </c>
      <c r="E95" s="84">
        <v>49</v>
      </c>
      <c r="F95" s="97">
        <f t="shared" si="10"/>
        <v>284.2</v>
      </c>
      <c r="G95" s="98">
        <f t="shared" si="7"/>
        <v>142.1</v>
      </c>
      <c r="H95" s="99">
        <v>0</v>
      </c>
      <c r="I95" s="84">
        <v>49</v>
      </c>
      <c r="J95" s="108">
        <v>264.35000000000002</v>
      </c>
      <c r="K95" s="109">
        <f t="shared" si="8"/>
        <v>132.16999999999999</v>
      </c>
      <c r="L95" s="110">
        <v>0</v>
      </c>
    </row>
    <row r="96" spans="1:12" ht="15.75">
      <c r="A96" s="84">
        <v>49.5</v>
      </c>
      <c r="B96" s="89">
        <f t="shared" si="9"/>
        <v>280.17</v>
      </c>
      <c r="C96" s="81">
        <f t="shared" si="6"/>
        <v>140.08000000000001</v>
      </c>
      <c r="D96" s="90">
        <v>0</v>
      </c>
      <c r="E96" s="84">
        <v>49.5</v>
      </c>
      <c r="F96" s="97">
        <f t="shared" si="10"/>
        <v>287.10000000000002</v>
      </c>
      <c r="G96" s="98">
        <f t="shared" si="7"/>
        <v>143.55000000000001</v>
      </c>
      <c r="H96" s="99">
        <v>0</v>
      </c>
      <c r="I96" s="84">
        <v>49.5</v>
      </c>
      <c r="J96" s="108">
        <v>266.45999999999998</v>
      </c>
      <c r="K96" s="109">
        <f t="shared" si="8"/>
        <v>133.22999999999999</v>
      </c>
      <c r="L96" s="110">
        <v>0</v>
      </c>
    </row>
    <row r="97" spans="1:12" ht="15.75">
      <c r="A97" s="84">
        <v>50</v>
      </c>
      <c r="B97" s="89">
        <f t="shared" si="9"/>
        <v>283</v>
      </c>
      <c r="C97" s="81">
        <f t="shared" si="6"/>
        <v>141.5</v>
      </c>
      <c r="D97" s="90">
        <v>0</v>
      </c>
      <c r="E97" s="84">
        <v>50</v>
      </c>
      <c r="F97" s="97">
        <f t="shared" si="10"/>
        <v>290</v>
      </c>
      <c r="G97" s="98">
        <f t="shared" si="7"/>
        <v>145</v>
      </c>
      <c r="H97" s="99">
        <v>0</v>
      </c>
      <c r="I97" s="84">
        <v>50</v>
      </c>
      <c r="J97" s="108">
        <v>268.57</v>
      </c>
      <c r="K97" s="109">
        <f t="shared" si="8"/>
        <v>134.28</v>
      </c>
      <c r="L97" s="110">
        <v>0</v>
      </c>
    </row>
    <row r="98" spans="1:12" ht="15.75">
      <c r="A98" s="84">
        <v>50.5</v>
      </c>
      <c r="B98" s="89">
        <f t="shared" si="9"/>
        <v>285.83</v>
      </c>
      <c r="C98" s="81">
        <f t="shared" si="6"/>
        <v>142.91</v>
      </c>
      <c r="D98" s="90">
        <v>0</v>
      </c>
      <c r="E98" s="84">
        <v>50.5</v>
      </c>
      <c r="F98" s="97">
        <f t="shared" si="10"/>
        <v>292.89999999999998</v>
      </c>
      <c r="G98" s="98">
        <f t="shared" si="7"/>
        <v>146.44999999999999</v>
      </c>
      <c r="H98" s="99">
        <v>0</v>
      </c>
      <c r="I98" s="84">
        <v>50.5</v>
      </c>
      <c r="J98" s="108"/>
      <c r="K98" s="109"/>
      <c r="L98" s="110"/>
    </row>
    <row r="99" spans="1:12" ht="15.75">
      <c r="A99" s="84">
        <v>51</v>
      </c>
      <c r="B99" s="89">
        <f t="shared" si="9"/>
        <v>288.66000000000003</v>
      </c>
      <c r="C99" s="81">
        <f t="shared" si="6"/>
        <v>144.33000000000001</v>
      </c>
      <c r="D99" s="90">
        <v>0</v>
      </c>
      <c r="E99" s="84">
        <v>51</v>
      </c>
      <c r="F99" s="97">
        <f t="shared" si="10"/>
        <v>295.8</v>
      </c>
      <c r="G99" s="98">
        <f t="shared" si="7"/>
        <v>147.9</v>
      </c>
      <c r="H99" s="99">
        <v>0</v>
      </c>
      <c r="I99" s="84">
        <v>51</v>
      </c>
      <c r="J99" s="108"/>
      <c r="K99" s="109"/>
      <c r="L99" s="110"/>
    </row>
    <row r="100" spans="1:12" ht="15.75">
      <c r="A100" s="84">
        <v>51.5</v>
      </c>
      <c r="B100" s="89">
        <f t="shared" si="9"/>
        <v>291.49</v>
      </c>
      <c r="C100" s="81">
        <f t="shared" si="6"/>
        <v>145.74</v>
      </c>
      <c r="D100" s="90">
        <v>0</v>
      </c>
      <c r="E100" s="84">
        <v>51.5</v>
      </c>
      <c r="F100" s="97">
        <f t="shared" si="10"/>
        <v>298.7</v>
      </c>
      <c r="G100" s="98">
        <f t="shared" si="7"/>
        <v>149.35</v>
      </c>
      <c r="H100" s="99">
        <v>0</v>
      </c>
      <c r="I100" s="84">
        <v>51.5</v>
      </c>
      <c r="J100" s="108"/>
      <c r="K100" s="109"/>
      <c r="L100" s="110"/>
    </row>
    <row r="101" spans="1:12" ht="15.75">
      <c r="A101" s="84">
        <v>52</v>
      </c>
      <c r="B101" s="89">
        <f t="shared" si="9"/>
        <v>294.32</v>
      </c>
      <c r="C101" s="81">
        <f t="shared" si="6"/>
        <v>147.16</v>
      </c>
      <c r="D101" s="90">
        <v>0</v>
      </c>
      <c r="E101" s="84">
        <v>52</v>
      </c>
      <c r="F101" s="97">
        <f t="shared" si="10"/>
        <v>301.60000000000002</v>
      </c>
      <c r="G101" s="98">
        <f t="shared" si="7"/>
        <v>150.80000000000001</v>
      </c>
      <c r="H101" s="99">
        <v>0</v>
      </c>
      <c r="I101" s="84">
        <v>52</v>
      </c>
      <c r="J101" s="108"/>
      <c r="K101" s="109"/>
      <c r="L101" s="110"/>
    </row>
    <row r="102" spans="1:12" ht="15.75">
      <c r="A102" s="84">
        <v>52.5</v>
      </c>
      <c r="B102" s="89">
        <f t="shared" si="9"/>
        <v>297.14999999999998</v>
      </c>
      <c r="C102" s="81">
        <f t="shared" si="6"/>
        <v>148.57</v>
      </c>
      <c r="D102" s="90">
        <v>0</v>
      </c>
      <c r="E102" s="84">
        <v>52.5</v>
      </c>
      <c r="F102" s="97">
        <f t="shared" si="10"/>
        <v>304.5</v>
      </c>
      <c r="G102" s="98">
        <f t="shared" si="7"/>
        <v>152.25</v>
      </c>
      <c r="H102" s="99">
        <v>0</v>
      </c>
      <c r="I102" s="84">
        <v>52.5</v>
      </c>
      <c r="J102" s="108"/>
      <c r="K102" s="109"/>
      <c r="L102" s="110"/>
    </row>
    <row r="103" spans="1:12" ht="15.75">
      <c r="A103" s="84">
        <v>53</v>
      </c>
      <c r="B103" s="89">
        <f t="shared" si="9"/>
        <v>299.98</v>
      </c>
      <c r="C103" s="81">
        <f t="shared" si="6"/>
        <v>149.99</v>
      </c>
      <c r="D103" s="90">
        <v>0</v>
      </c>
      <c r="E103" s="84">
        <v>53</v>
      </c>
      <c r="F103" s="97">
        <f t="shared" si="10"/>
        <v>307.39999999999998</v>
      </c>
      <c r="G103" s="98">
        <f t="shared" si="7"/>
        <v>153.69999999999999</v>
      </c>
      <c r="H103" s="99">
        <v>0</v>
      </c>
      <c r="I103" s="84">
        <v>53</v>
      </c>
      <c r="J103" s="108"/>
      <c r="K103" s="109"/>
      <c r="L103" s="110"/>
    </row>
    <row r="104" spans="1:12" ht="15.75">
      <c r="A104" s="84">
        <v>53.5</v>
      </c>
      <c r="B104" s="89">
        <f t="shared" si="9"/>
        <v>302.81</v>
      </c>
      <c r="C104" s="81">
        <f t="shared" si="6"/>
        <v>151.4</v>
      </c>
      <c r="D104" s="90">
        <v>0</v>
      </c>
      <c r="E104" s="84">
        <v>53.5</v>
      </c>
      <c r="F104" s="97">
        <f t="shared" si="10"/>
        <v>310.3</v>
      </c>
      <c r="G104" s="98">
        <f t="shared" si="7"/>
        <v>155.15</v>
      </c>
      <c r="H104" s="99">
        <v>0</v>
      </c>
      <c r="I104" s="84">
        <v>53.5</v>
      </c>
      <c r="J104" s="108"/>
      <c r="K104" s="109"/>
      <c r="L104" s="110"/>
    </row>
    <row r="105" spans="1:12" ht="15.75">
      <c r="A105" s="84">
        <v>54</v>
      </c>
      <c r="B105" s="89">
        <f t="shared" si="9"/>
        <v>305.64</v>
      </c>
      <c r="C105" s="81">
        <f t="shared" si="6"/>
        <v>152.82</v>
      </c>
      <c r="D105" s="90">
        <v>0</v>
      </c>
      <c r="E105" s="84">
        <v>54</v>
      </c>
      <c r="F105" s="97">
        <f t="shared" si="10"/>
        <v>313.2</v>
      </c>
      <c r="G105" s="98">
        <f t="shared" si="7"/>
        <v>156.6</v>
      </c>
      <c r="H105" s="99">
        <v>0</v>
      </c>
      <c r="I105" s="84">
        <v>54</v>
      </c>
      <c r="J105" s="108"/>
      <c r="K105" s="109"/>
      <c r="L105" s="110"/>
    </row>
    <row r="106" spans="1:12" ht="15.75">
      <c r="A106" s="84">
        <v>54.5</v>
      </c>
      <c r="B106" s="89">
        <f t="shared" si="9"/>
        <v>308.47000000000003</v>
      </c>
      <c r="C106" s="81">
        <f t="shared" si="6"/>
        <v>154.22999999999999</v>
      </c>
      <c r="D106" s="90">
        <v>0</v>
      </c>
      <c r="E106" s="84">
        <v>54.5</v>
      </c>
      <c r="F106" s="97">
        <f t="shared" si="10"/>
        <v>316.10000000000002</v>
      </c>
      <c r="G106" s="98">
        <f t="shared" si="7"/>
        <v>158.05000000000001</v>
      </c>
      <c r="H106" s="99">
        <v>0</v>
      </c>
      <c r="I106" s="84">
        <v>54.5</v>
      </c>
      <c r="J106" s="108"/>
      <c r="K106" s="109"/>
      <c r="L106" s="110"/>
    </row>
    <row r="107" spans="1:12" ht="15.75">
      <c r="A107" s="84">
        <v>55</v>
      </c>
      <c r="B107" s="89">
        <f t="shared" si="9"/>
        <v>311.3</v>
      </c>
      <c r="C107" s="81">
        <f t="shared" si="6"/>
        <v>155.65</v>
      </c>
      <c r="D107" s="90">
        <v>0</v>
      </c>
      <c r="E107" s="84">
        <v>55</v>
      </c>
      <c r="F107" s="97">
        <f t="shared" si="10"/>
        <v>319</v>
      </c>
      <c r="G107" s="98">
        <f t="shared" si="7"/>
        <v>159.5</v>
      </c>
      <c r="H107" s="99">
        <v>0</v>
      </c>
      <c r="I107" s="84">
        <v>55</v>
      </c>
      <c r="J107" s="108"/>
      <c r="K107" s="109"/>
      <c r="L107" s="110"/>
    </row>
    <row r="108" spans="1:12" ht="15.75">
      <c r="A108" s="84">
        <v>55.5</v>
      </c>
      <c r="B108" s="89">
        <f t="shared" si="9"/>
        <v>314.13</v>
      </c>
      <c r="C108" s="81">
        <f t="shared" si="6"/>
        <v>157.06</v>
      </c>
      <c r="D108" s="90">
        <v>0</v>
      </c>
      <c r="E108" s="84">
        <v>55.5</v>
      </c>
      <c r="F108" s="97">
        <f t="shared" si="10"/>
        <v>321.89999999999998</v>
      </c>
      <c r="G108" s="98">
        <f t="shared" si="7"/>
        <v>160.94999999999999</v>
      </c>
      <c r="H108" s="99">
        <v>0</v>
      </c>
      <c r="I108" s="84">
        <v>55.5</v>
      </c>
      <c r="J108" s="108"/>
      <c r="K108" s="109"/>
      <c r="L108" s="110"/>
    </row>
    <row r="109" spans="1:12" ht="15.75">
      <c r="A109" s="84">
        <v>56</v>
      </c>
      <c r="B109" s="89">
        <f t="shared" si="9"/>
        <v>316.95999999999998</v>
      </c>
      <c r="C109" s="81">
        <f t="shared" si="6"/>
        <v>158.47999999999999</v>
      </c>
      <c r="D109" s="90">
        <v>0</v>
      </c>
      <c r="E109" s="84">
        <v>56</v>
      </c>
      <c r="F109" s="97">
        <f t="shared" si="10"/>
        <v>324.8</v>
      </c>
      <c r="G109" s="98">
        <f t="shared" si="7"/>
        <v>162.4</v>
      </c>
      <c r="H109" s="99">
        <v>0</v>
      </c>
      <c r="I109" s="84">
        <v>56</v>
      </c>
      <c r="J109" s="108"/>
      <c r="K109" s="109"/>
      <c r="L109" s="110"/>
    </row>
    <row r="110" spans="1:12" ht="15.75">
      <c r="A110" s="84">
        <v>56.5</v>
      </c>
      <c r="B110" s="89">
        <f t="shared" si="9"/>
        <v>319.79000000000002</v>
      </c>
      <c r="C110" s="81">
        <f t="shared" si="6"/>
        <v>159.88999999999999</v>
      </c>
      <c r="D110" s="90">
        <v>0</v>
      </c>
      <c r="E110" s="84">
        <v>56.5</v>
      </c>
      <c r="F110" s="97">
        <f t="shared" si="10"/>
        <v>327.7</v>
      </c>
      <c r="G110" s="98">
        <f t="shared" si="7"/>
        <v>163.85</v>
      </c>
      <c r="H110" s="99">
        <v>0</v>
      </c>
      <c r="I110" s="84">
        <v>56.5</v>
      </c>
      <c r="J110" s="108"/>
      <c r="K110" s="109"/>
      <c r="L110" s="110"/>
    </row>
    <row r="111" spans="1:12" ht="15.75">
      <c r="A111" s="84">
        <v>57</v>
      </c>
      <c r="B111" s="89">
        <f t="shared" si="9"/>
        <v>322.62</v>
      </c>
      <c r="C111" s="81">
        <f t="shared" si="6"/>
        <v>161.31</v>
      </c>
      <c r="D111" s="90">
        <v>0</v>
      </c>
      <c r="E111" s="84">
        <v>57</v>
      </c>
      <c r="F111" s="97">
        <f t="shared" si="10"/>
        <v>330.6</v>
      </c>
      <c r="G111" s="98">
        <f t="shared" si="7"/>
        <v>165.3</v>
      </c>
      <c r="H111" s="99">
        <v>0</v>
      </c>
      <c r="I111" s="84">
        <v>57</v>
      </c>
      <c r="J111" s="108"/>
      <c r="K111" s="109"/>
      <c r="L111" s="110"/>
    </row>
    <row r="112" spans="1:12" ht="15.75">
      <c r="A112" s="84">
        <v>57.5</v>
      </c>
      <c r="B112" s="89">
        <f t="shared" si="9"/>
        <v>325.45</v>
      </c>
      <c r="C112" s="81">
        <f t="shared" si="6"/>
        <v>162.72</v>
      </c>
      <c r="D112" s="90">
        <v>0</v>
      </c>
      <c r="E112" s="84">
        <v>57.5</v>
      </c>
      <c r="F112" s="97">
        <f t="shared" si="10"/>
        <v>333.5</v>
      </c>
      <c r="G112" s="98">
        <f t="shared" si="7"/>
        <v>166.75</v>
      </c>
      <c r="H112" s="99">
        <v>0</v>
      </c>
      <c r="I112" s="84">
        <v>57.5</v>
      </c>
      <c r="J112" s="108"/>
      <c r="K112" s="109"/>
      <c r="L112" s="110"/>
    </row>
    <row r="113" spans="1:12" ht="15.75">
      <c r="A113" s="84">
        <v>58</v>
      </c>
      <c r="B113" s="89">
        <f t="shared" si="9"/>
        <v>328.28</v>
      </c>
      <c r="C113" s="81">
        <f t="shared" si="6"/>
        <v>164.14</v>
      </c>
      <c r="D113" s="90">
        <v>0</v>
      </c>
      <c r="E113" s="84">
        <v>58</v>
      </c>
      <c r="F113" s="97">
        <f t="shared" si="10"/>
        <v>336.4</v>
      </c>
      <c r="G113" s="98">
        <f t="shared" si="7"/>
        <v>168.2</v>
      </c>
      <c r="H113" s="99">
        <v>0</v>
      </c>
      <c r="I113" s="84">
        <v>58</v>
      </c>
      <c r="J113" s="108"/>
      <c r="K113" s="109"/>
      <c r="L113" s="110"/>
    </row>
    <row r="114" spans="1:12" ht="15.75">
      <c r="A114" s="84">
        <v>58.5</v>
      </c>
      <c r="B114" s="89">
        <f t="shared" si="9"/>
        <v>331.11</v>
      </c>
      <c r="C114" s="81">
        <f t="shared" si="6"/>
        <v>165.55</v>
      </c>
      <c r="D114" s="90">
        <v>0</v>
      </c>
      <c r="E114" s="84">
        <v>58.5</v>
      </c>
      <c r="F114" s="97">
        <f t="shared" si="10"/>
        <v>339.3</v>
      </c>
      <c r="G114" s="98">
        <f t="shared" si="7"/>
        <v>169.65</v>
      </c>
      <c r="H114" s="99">
        <v>0</v>
      </c>
      <c r="I114" s="84">
        <v>58.5</v>
      </c>
      <c r="J114" s="108"/>
      <c r="K114" s="109"/>
      <c r="L114" s="110"/>
    </row>
    <row r="115" spans="1:12" ht="15.75">
      <c r="A115" s="84">
        <v>59</v>
      </c>
      <c r="B115" s="89">
        <f t="shared" si="9"/>
        <v>333.94</v>
      </c>
      <c r="C115" s="81">
        <f t="shared" si="6"/>
        <v>166.97</v>
      </c>
      <c r="D115" s="90">
        <v>0</v>
      </c>
      <c r="E115" s="84">
        <v>59</v>
      </c>
      <c r="F115" s="97">
        <f t="shared" si="10"/>
        <v>342.2</v>
      </c>
      <c r="G115" s="98">
        <f t="shared" si="7"/>
        <v>171.1</v>
      </c>
      <c r="H115" s="99">
        <v>0</v>
      </c>
      <c r="I115" s="84">
        <v>59</v>
      </c>
      <c r="J115" s="108"/>
      <c r="K115" s="109"/>
      <c r="L115" s="110"/>
    </row>
    <row r="116" spans="1:12" ht="15.75">
      <c r="A116" s="84">
        <v>59.5</v>
      </c>
      <c r="B116" s="89">
        <f t="shared" si="9"/>
        <v>336.77</v>
      </c>
      <c r="C116" s="81">
        <f t="shared" si="6"/>
        <v>168.38</v>
      </c>
      <c r="D116" s="90">
        <v>0</v>
      </c>
      <c r="E116" s="84">
        <v>59.5</v>
      </c>
      <c r="F116" s="97">
        <f t="shared" si="10"/>
        <v>345.1</v>
      </c>
      <c r="G116" s="98">
        <f t="shared" si="7"/>
        <v>172.55</v>
      </c>
      <c r="H116" s="99">
        <v>0</v>
      </c>
      <c r="I116" s="84">
        <v>59.5</v>
      </c>
      <c r="J116" s="108"/>
      <c r="K116" s="109"/>
      <c r="L116" s="110"/>
    </row>
    <row r="117" spans="1:12" ht="16.5" thickBot="1">
      <c r="A117" s="85">
        <v>60</v>
      </c>
      <c r="B117" s="91">
        <f t="shared" si="9"/>
        <v>339.6</v>
      </c>
      <c r="C117" s="92">
        <f t="shared" si="6"/>
        <v>169.8</v>
      </c>
      <c r="D117" s="93">
        <v>0</v>
      </c>
      <c r="E117" s="85">
        <v>60</v>
      </c>
      <c r="F117" s="100">
        <f t="shared" si="10"/>
        <v>348</v>
      </c>
      <c r="G117" s="98">
        <f t="shared" si="7"/>
        <v>174</v>
      </c>
      <c r="H117" s="102">
        <v>0</v>
      </c>
      <c r="I117" s="85">
        <v>60</v>
      </c>
      <c r="J117" s="111"/>
      <c r="K117" s="112"/>
      <c r="L117" s="113"/>
    </row>
    <row r="118" spans="1:12">
      <c r="C118" s="206">
        <f>SUM(C7:C117)</f>
        <v>10291.009999999993</v>
      </c>
      <c r="G118" s="206">
        <f>SUM(G7:G117)</f>
        <v>10545.84</v>
      </c>
      <c r="K118" s="206">
        <f>SUM(K7:K117)</f>
        <v>7934.6200000000008</v>
      </c>
    </row>
    <row r="119" spans="1:12" ht="15.75" thickBot="1"/>
    <row r="120" spans="1:12">
      <c r="B120" s="6"/>
      <c r="C120" s="7"/>
      <c r="D120" s="7"/>
      <c r="E120" s="7"/>
      <c r="F120" s="7"/>
      <c r="G120" s="7"/>
      <c r="H120" s="8"/>
      <c r="I120" s="4"/>
    </row>
    <row r="121" spans="1:12">
      <c r="B121" s="9"/>
      <c r="C121" s="4"/>
      <c r="D121" s="10" t="s">
        <v>28</v>
      </c>
      <c r="E121" s="10" t="s">
        <v>29</v>
      </c>
      <c r="F121" s="10" t="s">
        <v>30</v>
      </c>
      <c r="G121" s="11"/>
      <c r="H121" s="12"/>
      <c r="I121" s="11"/>
    </row>
    <row r="122" spans="1:12">
      <c r="B122" s="9" t="s">
        <v>31</v>
      </c>
      <c r="C122" s="4"/>
      <c r="D122" s="13" t="s">
        <v>32</v>
      </c>
      <c r="E122" s="13" t="e">
        <f>SUM(Kitagebühren!#REF!)</f>
        <v>#REF!</v>
      </c>
      <c r="F122" s="14" t="e">
        <f>LOOKUP(E122,$A$7:$B$117)</f>
        <v>#REF!</v>
      </c>
      <c r="G122" s="15"/>
      <c r="H122" s="64"/>
      <c r="I122" s="15"/>
    </row>
    <row r="123" spans="1:12">
      <c r="B123" s="9"/>
      <c r="C123" s="4"/>
      <c r="D123" s="13" t="s">
        <v>27</v>
      </c>
      <c r="E123" s="13" t="e">
        <f>SUM(Kitagebühren!#REF!)</f>
        <v>#REF!</v>
      </c>
      <c r="F123" s="14" t="e">
        <f>LOOKUP(E123,$E$7:$F$117)</f>
        <v>#REF!</v>
      </c>
      <c r="G123" s="15"/>
      <c r="H123" s="16"/>
      <c r="I123" s="15"/>
    </row>
    <row r="124" spans="1:12">
      <c r="B124" s="9"/>
      <c r="C124" s="4"/>
      <c r="D124" s="13" t="s">
        <v>33</v>
      </c>
      <c r="E124" s="13" t="e">
        <f>SUM(Kitagebühren!#REF!)</f>
        <v>#REF!</v>
      </c>
      <c r="F124" s="14" t="e">
        <f>LOOKUP(E124,$I$7:$J$117)</f>
        <v>#REF!</v>
      </c>
      <c r="G124" s="15"/>
      <c r="H124" s="16"/>
      <c r="I124" s="15"/>
    </row>
    <row r="125" spans="1:12" ht="15.75" thickBot="1">
      <c r="B125" s="18"/>
      <c r="C125" s="19"/>
      <c r="D125" s="19"/>
      <c r="E125" s="19"/>
      <c r="F125" s="19"/>
      <c r="G125" s="169"/>
      <c r="H125" s="168"/>
      <c r="I125" s="11"/>
    </row>
    <row r="126" spans="1:12">
      <c r="A126" s="4"/>
      <c r="B126" s="4"/>
      <c r="C126" s="4"/>
      <c r="D126" s="4"/>
      <c r="E126" s="4"/>
      <c r="F126" s="4"/>
      <c r="G126" s="4"/>
      <c r="H126" s="4"/>
      <c r="I126" s="4"/>
    </row>
    <row r="127" spans="1:12" ht="15.75" thickBot="1">
      <c r="A127" s="4"/>
      <c r="B127" s="4"/>
      <c r="C127" s="4"/>
      <c r="D127" s="4"/>
      <c r="E127" s="4"/>
      <c r="F127" s="4"/>
      <c r="G127" s="4"/>
      <c r="H127" s="4"/>
      <c r="I127" s="4"/>
    </row>
    <row r="128" spans="1:12">
      <c r="B128" s="6"/>
      <c r="C128" s="7"/>
      <c r="D128" s="7"/>
      <c r="E128" s="7"/>
      <c r="F128" s="7"/>
      <c r="G128" s="7"/>
      <c r="H128" s="8"/>
      <c r="I128" s="4"/>
    </row>
    <row r="129" spans="2:9" ht="45">
      <c r="B129" s="9"/>
      <c r="C129" s="4"/>
      <c r="D129" s="10" t="s">
        <v>28</v>
      </c>
      <c r="E129" s="10" t="s">
        <v>29</v>
      </c>
      <c r="F129" s="10" t="s">
        <v>30</v>
      </c>
      <c r="G129" s="20" t="s">
        <v>34</v>
      </c>
      <c r="H129" s="17"/>
      <c r="I129" s="11"/>
    </row>
    <row r="130" spans="2:9">
      <c r="B130" s="9" t="s">
        <v>35</v>
      </c>
      <c r="C130" s="4"/>
      <c r="D130" s="13" t="s">
        <v>32</v>
      </c>
      <c r="E130" s="13" t="e">
        <f>SUM(Kitagebühren!#REF!)</f>
        <v>#REF!</v>
      </c>
      <c r="F130" s="14" t="e">
        <f>LOOKUP(E130,$A$7:$B$117)</f>
        <v>#REF!</v>
      </c>
      <c r="G130" s="14" t="e">
        <f>LOOKUP(F130,$B$7:$C$117)</f>
        <v>#REF!</v>
      </c>
      <c r="H130" s="16"/>
      <c r="I130" s="15"/>
    </row>
    <row r="131" spans="2:9">
      <c r="B131" s="9"/>
      <c r="C131" s="4"/>
      <c r="D131" s="13" t="s">
        <v>27</v>
      </c>
      <c r="E131" s="13" t="e">
        <f>SUM(Kitagebühren!#REF!)</f>
        <v>#REF!</v>
      </c>
      <c r="F131" s="14" t="e">
        <f>LOOKUP(E131,$E$7:$F$117)</f>
        <v>#REF!</v>
      </c>
      <c r="G131" s="14" t="e">
        <f>LOOKUP(F131,$F$7:$G$117)</f>
        <v>#REF!</v>
      </c>
      <c r="H131" s="16"/>
      <c r="I131" s="15"/>
    </row>
    <row r="132" spans="2:9">
      <c r="B132" s="9"/>
      <c r="C132" s="4"/>
      <c r="D132" s="13" t="s">
        <v>33</v>
      </c>
      <c r="E132" s="13" t="e">
        <f>SUM(Kitagebühren!#REF!)</f>
        <v>#REF!</v>
      </c>
      <c r="F132" s="14" t="e">
        <f>LOOKUP(E132,$I$7:$J$117)</f>
        <v>#REF!</v>
      </c>
      <c r="G132" s="14" t="e">
        <f>LOOKUP(F132,$J$7:$K$117)</f>
        <v>#REF!</v>
      </c>
      <c r="H132" s="16"/>
      <c r="I132" s="15"/>
    </row>
    <row r="133" spans="2:9" ht="15.75" thickBot="1">
      <c r="B133" s="18"/>
      <c r="C133" s="19"/>
      <c r="D133" s="19"/>
      <c r="E133" s="19"/>
      <c r="F133" s="19"/>
      <c r="G133" s="19"/>
      <c r="H133" s="168"/>
      <c r="I133" s="11"/>
    </row>
    <row r="134" spans="2:9">
      <c r="I134" s="4"/>
    </row>
    <row r="135" spans="2:9" ht="15.75" thickBot="1">
      <c r="I135" s="4"/>
    </row>
    <row r="136" spans="2:9">
      <c r="B136" s="6"/>
      <c r="C136" s="7"/>
      <c r="D136" s="7"/>
      <c r="E136" s="7"/>
      <c r="F136" s="7"/>
      <c r="G136" s="7"/>
      <c r="H136" s="8"/>
      <c r="I136" s="4"/>
    </row>
    <row r="137" spans="2:9" ht="45">
      <c r="B137" s="9"/>
      <c r="C137" s="4"/>
      <c r="D137" s="10" t="s">
        <v>28</v>
      </c>
      <c r="E137" s="10" t="s">
        <v>29</v>
      </c>
      <c r="F137" s="10" t="s">
        <v>30</v>
      </c>
      <c r="G137" s="20" t="s">
        <v>34</v>
      </c>
      <c r="H137" s="17"/>
      <c r="I137" s="11"/>
    </row>
    <row r="138" spans="2:9">
      <c r="B138" s="9" t="s">
        <v>36</v>
      </c>
      <c r="C138" s="4"/>
      <c r="D138" s="13" t="s">
        <v>32</v>
      </c>
      <c r="E138" s="13" t="e">
        <f>SUM(Kitagebühren!#REF!)</f>
        <v>#REF!</v>
      </c>
      <c r="F138" s="14" t="e">
        <f>LOOKUP(E138,$A$7:$B$117)</f>
        <v>#REF!</v>
      </c>
      <c r="G138" s="14" t="e">
        <f>F138</f>
        <v>#REF!</v>
      </c>
      <c r="H138" s="16"/>
      <c r="I138" s="15"/>
    </row>
    <row r="139" spans="2:9">
      <c r="B139" s="9"/>
      <c r="C139" s="4"/>
      <c r="D139" s="13" t="s">
        <v>27</v>
      </c>
      <c r="E139" s="13" t="e">
        <f>SUM(Kitagebühren!#REF!)</f>
        <v>#REF!</v>
      </c>
      <c r="F139" s="14" t="e">
        <f>LOOKUP(E139,$E$7:$F$117)</f>
        <v>#REF!</v>
      </c>
      <c r="G139" s="14" t="e">
        <f t="shared" ref="G139:G140" si="11">F139</f>
        <v>#REF!</v>
      </c>
      <c r="H139" s="16"/>
      <c r="I139" s="15"/>
    </row>
    <row r="140" spans="2:9">
      <c r="B140" s="9"/>
      <c r="C140" s="4"/>
      <c r="D140" s="13" t="s">
        <v>33</v>
      </c>
      <c r="E140" s="13" t="e">
        <f>SUM(Kitagebühren!#REF!)</f>
        <v>#REF!</v>
      </c>
      <c r="F140" s="14" t="e">
        <f>LOOKUP(E140,$I$7:$J$117)</f>
        <v>#REF!</v>
      </c>
      <c r="G140" s="14" t="e">
        <f t="shared" si="11"/>
        <v>#REF!</v>
      </c>
      <c r="H140" s="16"/>
      <c r="I140" s="15"/>
    </row>
    <row r="141" spans="2:9" ht="15.75" thickBot="1">
      <c r="B141" s="18"/>
      <c r="C141" s="19"/>
      <c r="D141" s="19"/>
      <c r="E141" s="19"/>
      <c r="F141" s="19"/>
      <c r="G141" s="19"/>
      <c r="H141" s="168"/>
      <c r="I141" s="11"/>
    </row>
    <row r="142" spans="2:9">
      <c r="I142" s="4"/>
    </row>
    <row r="143" spans="2:9" ht="15.75" thickBot="1">
      <c r="I143" s="4"/>
    </row>
    <row r="144" spans="2:9">
      <c r="B144" s="6"/>
      <c r="C144" s="7"/>
      <c r="D144" s="7"/>
      <c r="E144" s="7"/>
      <c r="F144" s="7"/>
      <c r="G144" s="7"/>
      <c r="H144" s="8"/>
      <c r="I144" s="4"/>
    </row>
    <row r="145" spans="2:9" ht="45">
      <c r="B145" s="9"/>
      <c r="C145" s="4"/>
      <c r="D145" s="10" t="s">
        <v>28</v>
      </c>
      <c r="E145" s="10" t="s">
        <v>29</v>
      </c>
      <c r="F145" s="10" t="s">
        <v>30</v>
      </c>
      <c r="G145" s="20" t="s">
        <v>34</v>
      </c>
      <c r="H145" s="17"/>
      <c r="I145" s="11"/>
    </row>
    <row r="146" spans="2:9">
      <c r="B146" s="9" t="s">
        <v>37</v>
      </c>
      <c r="C146" s="4"/>
      <c r="D146" s="13" t="s">
        <v>32</v>
      </c>
      <c r="E146" s="13" t="e">
        <f>SUM(Kitagebühren!#REF!)</f>
        <v>#REF!</v>
      </c>
      <c r="F146" s="14" t="e">
        <f>LOOKUP(E146,$A$7:$B$117)</f>
        <v>#REF!</v>
      </c>
      <c r="G146" s="14" t="e">
        <f>F146</f>
        <v>#REF!</v>
      </c>
      <c r="H146" s="16"/>
      <c r="I146" s="15"/>
    </row>
    <row r="147" spans="2:9">
      <c r="B147" s="9"/>
      <c r="C147" s="4"/>
      <c r="D147" s="13" t="s">
        <v>27</v>
      </c>
      <c r="E147" s="13" t="e">
        <f>SUM(Kitagebühren!#REF!)</f>
        <v>#REF!</v>
      </c>
      <c r="F147" s="14" t="e">
        <f>LOOKUP(E147,$E$7:$F$117)</f>
        <v>#REF!</v>
      </c>
      <c r="G147" s="14" t="e">
        <f t="shared" ref="G147:G148" si="12">F147</f>
        <v>#REF!</v>
      </c>
      <c r="H147" s="16"/>
      <c r="I147" s="15"/>
    </row>
    <row r="148" spans="2:9">
      <c r="B148" s="9"/>
      <c r="C148" s="4"/>
      <c r="D148" s="13" t="s">
        <v>33</v>
      </c>
      <c r="E148" s="13" t="e">
        <f>SUM(Kitagebühren!#REF!)</f>
        <v>#REF!</v>
      </c>
      <c r="F148" s="14" t="e">
        <f>LOOKUP(E148,$I$7:$J$117)</f>
        <v>#REF!</v>
      </c>
      <c r="G148" s="14" t="e">
        <f t="shared" si="12"/>
        <v>#REF!</v>
      </c>
      <c r="H148" s="16"/>
      <c r="I148" s="15"/>
    </row>
    <row r="149" spans="2:9" ht="15.75" thickBot="1">
      <c r="B149" s="18"/>
      <c r="C149" s="19"/>
      <c r="D149" s="19"/>
      <c r="E149" s="19"/>
      <c r="F149" s="19"/>
      <c r="G149" s="19"/>
      <c r="H149" s="168"/>
      <c r="I149" s="11"/>
    </row>
    <row r="150" spans="2:9">
      <c r="I150" s="4"/>
    </row>
    <row r="152" spans="2:9" ht="15.75" thickBot="1"/>
    <row r="153" spans="2:9">
      <c r="D153" s="50" t="s">
        <v>41</v>
      </c>
      <c r="E153" s="51"/>
      <c r="F153" s="51"/>
      <c r="G153" s="51"/>
      <c r="H153" s="52" t="e">
        <f>CEILING(Hilfsfelder25!B166,0.5)</f>
        <v>#REF!</v>
      </c>
    </row>
    <row r="154" spans="2:9">
      <c r="D154" s="53" t="s">
        <v>42</v>
      </c>
      <c r="E154" s="46"/>
      <c r="F154" s="46"/>
      <c r="G154" s="46"/>
      <c r="H154" s="54" t="e">
        <f>CEILING(Hilfsfelder25!B167,0.5)</f>
        <v>#REF!</v>
      </c>
    </row>
    <row r="155" spans="2:9">
      <c r="D155" s="53" t="s">
        <v>43</v>
      </c>
      <c r="E155" s="48"/>
      <c r="F155" s="48"/>
      <c r="G155" s="49"/>
      <c r="H155" s="54" t="e">
        <f>CEILING(Hilfsfelder25!B168,0.5)</f>
        <v>#REF!</v>
      </c>
    </row>
    <row r="156" spans="2:9">
      <c r="D156" s="53" t="s">
        <v>44</v>
      </c>
      <c r="E156" s="48"/>
      <c r="F156" s="48"/>
      <c r="G156" s="49"/>
      <c r="H156" s="54" t="e">
        <f>CEILING(Hilfsfelder25!B169,0.5)</f>
        <v>#REF!</v>
      </c>
    </row>
    <row r="157" spans="2:9" ht="15.75" thickBot="1">
      <c r="D157" s="53" t="s">
        <v>45</v>
      </c>
      <c r="E157" s="46"/>
      <c r="F157" s="46"/>
      <c r="G157" s="47" t="e">
        <f>SUM(Hilfsfelder25!E175-Hilfsfelder25!F175)</f>
        <v>#REF!</v>
      </c>
      <c r="H157" s="55"/>
    </row>
    <row r="158" spans="2:9">
      <c r="B158" s="28" t="e">
        <f>IF(B159&lt;Hilfsfelder25!H175,Hilfsfelder25!H175,B159)</f>
        <v>#REF!</v>
      </c>
      <c r="C158" s="21"/>
      <c r="D158" s="53" t="s">
        <v>46</v>
      </c>
      <c r="E158" s="46"/>
      <c r="F158" s="46"/>
      <c r="G158" s="47">
        <f>SUM(Hilfsfelder25!G175)</f>
        <v>0</v>
      </c>
      <c r="H158" s="56" t="e">
        <f>SUM(G157-G158)</f>
        <v>#REF!</v>
      </c>
    </row>
    <row r="159" spans="2:9" ht="15.75" thickBot="1">
      <c r="B159" s="29" t="e">
        <f>IF(D166-E166-B168&lt;0,0,D166-Hilfsfelder25!H155-B168)</f>
        <v>#REF!</v>
      </c>
      <c r="C159" s="41"/>
      <c r="D159" s="57" t="s">
        <v>47</v>
      </c>
      <c r="E159" s="58"/>
      <c r="F159" s="58"/>
      <c r="G159" s="59">
        <f>SUM(Hilfsfelder25!G175)</f>
        <v>0</v>
      </c>
      <c r="H159" s="60" t="e">
        <f>SUM(G157-G159)</f>
        <v>#REF!</v>
      </c>
    </row>
    <row r="160" spans="2:9">
      <c r="B160" s="32"/>
      <c r="C160" s="31"/>
      <c r="D160"/>
      <c r="E160"/>
      <c r="F160"/>
    </row>
    <row r="161" spans="1:8">
      <c r="B161" s="29"/>
      <c r="C161" s="33"/>
      <c r="D161"/>
      <c r="E161"/>
      <c r="F161"/>
    </row>
    <row r="162" spans="1:8">
      <c r="B162" s="32"/>
      <c r="C162" s="31" t="e">
        <f>IF(B167+E166&gt;D166,D166-E166,B167)</f>
        <v>#REF!</v>
      </c>
      <c r="D162"/>
      <c r="E162"/>
      <c r="F162"/>
    </row>
    <row r="163" spans="1:8" ht="15.75" thickBot="1">
      <c r="B163" s="34" t="e">
        <f>IF(C163&lt;C162,E166,C162)</f>
        <v>#REF!</v>
      </c>
      <c r="C163" s="35" t="e">
        <f>SUM(B167-E166)</f>
        <v>#REF!</v>
      </c>
      <c r="D163"/>
      <c r="E163"/>
      <c r="F163"/>
    </row>
    <row r="164" spans="1:8" ht="15.75" thickBot="1">
      <c r="B164"/>
      <c r="C164"/>
      <c r="D164"/>
      <c r="E164"/>
      <c r="F164"/>
    </row>
    <row r="165" spans="1:8" ht="15.75" thickBot="1">
      <c r="B165" s="36" t="s">
        <v>40</v>
      </c>
      <c r="C165" s="37"/>
      <c r="D165"/>
      <c r="E165"/>
      <c r="F165"/>
    </row>
    <row r="166" spans="1:8" ht="15" customHeight="1">
      <c r="B166" s="38" t="e">
        <f>SUM(D166-E166)</f>
        <v>#REF!</v>
      </c>
      <c r="C166" s="39"/>
      <c r="D166" s="23" t="e">
        <f>SUM(Kitagebühren!#REF!+Kitagebühren!#REF!+Kitagebühren!#REF!+Kitagebühren!#REF!)</f>
        <v>#REF!</v>
      </c>
      <c r="E166" s="23" t="e">
        <f>SUM(Kitagebühren!#REF!+Kitagebühren!#REF!+Kitagebühren!#REF!)</f>
        <v>#REF!</v>
      </c>
      <c r="F166" s="30"/>
    </row>
    <row r="167" spans="1:8">
      <c r="B167" s="40" t="e">
        <f>IF(D166-Hilfsfelder25!G175&lt;0,0,D166-Hilfsfelder25!G175+E166)</f>
        <v>#REF!</v>
      </c>
      <c r="C167" s="41"/>
      <c r="D167" s="41"/>
      <c r="E167" s="41"/>
      <c r="F167" s="31"/>
    </row>
    <row r="168" spans="1:8" ht="15.75" thickBot="1">
      <c r="B168" s="40" t="e">
        <f>IF(D166-Hilfsfelder25!H175&lt;0,0,D166-Hilfsfelder25!H175+E166)</f>
        <v>#REF!</v>
      </c>
      <c r="C168" s="41"/>
      <c r="D168" s="41"/>
      <c r="E168" s="42" t="e">
        <f>IF(B158&gt;B166,B166,B158)</f>
        <v>#REF!</v>
      </c>
      <c r="F168" s="43" t="e">
        <f>IF(B167=0,B167+E166,B167)</f>
        <v>#REF!</v>
      </c>
    </row>
    <row r="169" spans="1:8" ht="15.75" thickBot="1">
      <c r="B169" s="44" t="e">
        <f>SUM(B168-B167-E166)</f>
        <v>#REF!</v>
      </c>
      <c r="C169" s="22"/>
      <c r="D169" s="22"/>
      <c r="E169" s="22"/>
      <c r="F169" s="45"/>
    </row>
    <row r="173" spans="1:8" ht="15.75" thickBot="1"/>
    <row r="174" spans="1:8" ht="41.25">
      <c r="A174" s="63"/>
      <c r="B174" s="24"/>
      <c r="C174" s="24"/>
      <c r="D174" s="24"/>
      <c r="E174" s="61" t="s">
        <v>38</v>
      </c>
      <c r="F174" s="61" t="s">
        <v>34</v>
      </c>
      <c r="G174" s="61" t="s">
        <v>376</v>
      </c>
      <c r="H174" s="62" t="s">
        <v>39</v>
      </c>
    </row>
    <row r="175" spans="1:8">
      <c r="A175" s="25"/>
      <c r="B175" s="1"/>
      <c r="C175" s="1"/>
      <c r="D175" s="1"/>
      <c r="E175" s="26" t="e">
        <f>Hilfsfelder25!D166</f>
        <v>#REF!</v>
      </c>
      <c r="F175" s="26" t="e">
        <f>Hilfsfelder25!E166</f>
        <v>#REF!</v>
      </c>
      <c r="G175" s="26">
        <f>SUM(Kitagebühren!E135)</f>
        <v>0</v>
      </c>
      <c r="H175" s="27">
        <f>SUM(Kitagebühren!E136)</f>
        <v>0</v>
      </c>
    </row>
  </sheetData>
  <mergeCells count="3">
    <mergeCell ref="B6:D6"/>
    <mergeCell ref="F6:H6"/>
    <mergeCell ref="J6:L6"/>
  </mergeCells>
  <pageMargins left="0.78740157499999996" right="0.78740157499999996" top="0.984251969" bottom="0.984251969" header="0.4921259845" footer="0.4921259845"/>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73"/>
  <sheetViews>
    <sheetView topLeftCell="P1" zoomScale="90" zoomScaleNormal="90" workbookViewId="0">
      <selection activeCell="T170" sqref="T170"/>
    </sheetView>
  </sheetViews>
  <sheetFormatPr baseColWidth="10" defaultRowHeight="12.75"/>
  <cols>
    <col min="1" max="15" width="11.42578125" hidden="1" customWidth="1"/>
    <col min="16" max="16" width="83" bestFit="1" customWidth="1"/>
    <col min="17" max="17" width="21" bestFit="1" customWidth="1"/>
    <col min="18" max="18" width="3.140625" hidden="1" customWidth="1"/>
    <col min="19" max="19" width="77" bestFit="1" customWidth="1"/>
    <col min="20" max="20" width="51.5703125" bestFit="1" customWidth="1"/>
    <col min="21" max="21" width="28.28515625" bestFit="1" customWidth="1"/>
    <col min="22" max="22" width="11" bestFit="1" customWidth="1"/>
    <col min="23" max="23" width="25" bestFit="1" customWidth="1"/>
  </cols>
  <sheetData>
    <row r="1" spans="16:24" ht="25.5">
      <c r="S1" s="69" t="s">
        <v>310</v>
      </c>
      <c r="T1" s="211" t="s">
        <v>73</v>
      </c>
      <c r="U1" s="69" t="s">
        <v>74</v>
      </c>
      <c r="V1" s="70" t="s">
        <v>75</v>
      </c>
      <c r="W1" s="211" t="s">
        <v>76</v>
      </c>
      <c r="X1" s="210"/>
    </row>
    <row r="2" spans="16:24">
      <c r="P2" s="67" t="s">
        <v>66</v>
      </c>
      <c r="Q2" s="67"/>
      <c r="R2" s="67"/>
      <c r="S2" s="66" t="str">
        <f>W2&amp;", "&amp;T2&amp;", "&amp;U2</f>
        <v>Appen, DRK Bewegungskindergarten, Hauptstraße 79a</v>
      </c>
      <c r="T2" s="78" t="s">
        <v>405</v>
      </c>
      <c r="U2" s="71" t="s">
        <v>406</v>
      </c>
      <c r="V2" s="72">
        <v>25482</v>
      </c>
      <c r="W2" s="78" t="s">
        <v>142</v>
      </c>
      <c r="X2" s="210"/>
    </row>
    <row r="3" spans="16:24">
      <c r="S3" s="66" t="str">
        <f t="shared" ref="S3:S21" si="0">W3&amp;", "&amp;T3&amp;", "&amp;U3</f>
        <v>Appen-Etz, Kindertagesstätte Heideweg der Lebenshilfe, Heideweg 1 b</v>
      </c>
      <c r="T3" s="78" t="s">
        <v>343</v>
      </c>
      <c r="U3" s="71" t="s">
        <v>214</v>
      </c>
      <c r="V3" s="72">
        <v>25482</v>
      </c>
      <c r="W3" s="78" t="s">
        <v>344</v>
      </c>
      <c r="X3" s="210"/>
    </row>
    <row r="4" spans="16:24">
      <c r="S4" s="66" t="str">
        <f t="shared" si="0"/>
        <v xml:space="preserve">Barmstedt, Kita "Lütte Lüüd", Düsterlohe 38 </v>
      </c>
      <c r="T4" s="78" t="s">
        <v>404</v>
      </c>
      <c r="U4" s="71" t="s">
        <v>448</v>
      </c>
      <c r="V4" s="72">
        <v>25355</v>
      </c>
      <c r="W4" s="78" t="s">
        <v>136</v>
      </c>
      <c r="X4" s="210"/>
    </row>
    <row r="5" spans="16:24">
      <c r="P5" s="68">
        <f>SUM(Kitagebühren!A31+Kitagebühren!C31+Kitagebühren!E31+Kitagebühren!A32+Kitagebühren!C32+Kitagebühren!E32+Kitagebühren!A37+Kitagebühren!C37+Kitagebühren!E37)</f>
        <v>0</v>
      </c>
      <c r="Q5" s="66" t="s">
        <v>67</v>
      </c>
      <c r="S5" s="66" t="str">
        <f t="shared" si="0"/>
        <v>Barmstedt, Ev. Kindergarten, Bahnhofstraße 20</v>
      </c>
      <c r="T5" s="78" t="s">
        <v>124</v>
      </c>
      <c r="U5" s="71" t="s">
        <v>135</v>
      </c>
      <c r="V5" s="72">
        <v>25355</v>
      </c>
      <c r="W5" s="78" t="s">
        <v>136</v>
      </c>
      <c r="X5" s="210"/>
    </row>
    <row r="6" spans="16:24">
      <c r="P6">
        <f>P5*3/100</f>
        <v>0</v>
      </c>
      <c r="Q6" s="66" t="s">
        <v>68</v>
      </c>
      <c r="S6" s="66" t="str">
        <f t="shared" si="0"/>
        <v>Barmstedt, Ev. Kindertagesstätte "Arche Noah" , An der Bahn 8</v>
      </c>
      <c r="T6" s="78" t="s">
        <v>291</v>
      </c>
      <c r="U6" s="71" t="s">
        <v>292</v>
      </c>
      <c r="V6" s="72">
        <v>25355</v>
      </c>
      <c r="W6" s="78" t="s">
        <v>136</v>
      </c>
      <c r="X6" s="210"/>
    </row>
    <row r="7" spans="16:24">
      <c r="S7" s="66" t="str">
        <f t="shared" si="0"/>
        <v>Barmstedt, Kindergarten Rasselbande, Buchentwiete 15</v>
      </c>
      <c r="T7" s="78" t="s">
        <v>233</v>
      </c>
      <c r="U7" s="71" t="s">
        <v>234</v>
      </c>
      <c r="V7" s="72">
        <v>25355</v>
      </c>
      <c r="W7" s="78" t="s">
        <v>136</v>
      </c>
      <c r="X7" s="210"/>
    </row>
    <row r="8" spans="16:24">
      <c r="S8" s="66" t="str">
        <f t="shared" si="0"/>
        <v>Barmstedt , AWO-Kindertagesstätte , Heederbrook 10</v>
      </c>
      <c r="T8" s="78" t="s">
        <v>82</v>
      </c>
      <c r="U8" s="71" t="s">
        <v>79</v>
      </c>
      <c r="V8" s="72">
        <v>25355</v>
      </c>
      <c r="W8" s="78" t="s">
        <v>80</v>
      </c>
      <c r="X8" s="210"/>
    </row>
    <row r="9" spans="16:24">
      <c r="S9" s="66" t="str">
        <f t="shared" si="0"/>
        <v>Bevern, Kindergarten Bevern, Hauptstraße 7</v>
      </c>
      <c r="T9" s="78" t="s">
        <v>227</v>
      </c>
      <c r="U9" s="71" t="s">
        <v>228</v>
      </c>
      <c r="V9" s="72">
        <v>25374</v>
      </c>
      <c r="W9" s="78" t="s">
        <v>229</v>
      </c>
      <c r="X9" s="210"/>
    </row>
    <row r="10" spans="16:24">
      <c r="S10" s="66" t="str">
        <f t="shared" si="0"/>
        <v>Bokholt-Hanredder, Johanniter Kindertagesstätte Fuchsbau, Schulweg 3</v>
      </c>
      <c r="T10" s="78" t="s">
        <v>363</v>
      </c>
      <c r="U10" s="71" t="s">
        <v>289</v>
      </c>
      <c r="V10" s="72">
        <v>25335</v>
      </c>
      <c r="W10" s="78" t="s">
        <v>290</v>
      </c>
      <c r="X10" s="210"/>
    </row>
    <row r="11" spans="16:24">
      <c r="S11" s="66" t="str">
        <f t="shared" si="0"/>
        <v>Bönningstedt, Ev. Kindergarten, Kieler Straße 124 b</v>
      </c>
      <c r="T11" s="78" t="s">
        <v>124</v>
      </c>
      <c r="U11" s="71" t="s">
        <v>143</v>
      </c>
      <c r="V11" s="72">
        <v>25474</v>
      </c>
      <c r="W11" s="78" t="s">
        <v>144</v>
      </c>
      <c r="X11" s="210"/>
    </row>
    <row r="12" spans="16:24">
      <c r="P12" s="67" t="s">
        <v>333</v>
      </c>
      <c r="S12" s="66" t="str">
        <f t="shared" si="0"/>
        <v>Bönningstedt, Kindertagesstätte Zwergenhütte, Mühlenweg 3</v>
      </c>
      <c r="T12" s="78" t="s">
        <v>266</v>
      </c>
      <c r="U12" s="71" t="s">
        <v>267</v>
      </c>
      <c r="V12" s="72">
        <v>25474</v>
      </c>
      <c r="W12" s="78" t="s">
        <v>144</v>
      </c>
      <c r="X12" s="210"/>
    </row>
    <row r="13" spans="16:24">
      <c r="S13" s="66" t="str">
        <f t="shared" si="0"/>
        <v>Borstel-Hohenraden, Johanniter-Kindergarten, Quickborner Sraße 99</v>
      </c>
      <c r="T13" s="78" t="s">
        <v>286</v>
      </c>
      <c r="U13" s="71" t="s">
        <v>287</v>
      </c>
      <c r="V13" s="72">
        <v>25494</v>
      </c>
      <c r="W13" s="78" t="s">
        <v>288</v>
      </c>
      <c r="X13" s="210"/>
    </row>
    <row r="14" spans="16:24">
      <c r="S14" s="66" t="str">
        <f t="shared" si="0"/>
        <v>Brande-Hörnerkirchen, Ev. Kindergarten, Küsterkoppel 27</v>
      </c>
      <c r="T14" s="78" t="s">
        <v>124</v>
      </c>
      <c r="U14" s="71" t="s">
        <v>139</v>
      </c>
      <c r="V14" s="72">
        <v>24364</v>
      </c>
      <c r="W14" s="78" t="s">
        <v>131</v>
      </c>
      <c r="X14" s="210"/>
    </row>
    <row r="15" spans="16:24">
      <c r="P15" s="68">
        <f>SUM(Kitagebühren!A31+Kitagebühren!C31+Kitagebühren!E31)</f>
        <v>0</v>
      </c>
      <c r="Q15" s="66" t="s">
        <v>67</v>
      </c>
      <c r="S15" s="66" t="str">
        <f t="shared" si="0"/>
        <v>Brande-Hörnerkirchen, Ev. Kindergarten , Kirchenstraße 4</v>
      </c>
      <c r="T15" s="78" t="s">
        <v>129</v>
      </c>
      <c r="U15" s="71" t="s">
        <v>130</v>
      </c>
      <c r="V15" s="72">
        <v>25364</v>
      </c>
      <c r="W15" s="78" t="s">
        <v>131</v>
      </c>
      <c r="X15" s="210"/>
    </row>
    <row r="16" spans="16:24">
      <c r="P16">
        <f>P15*10/100</f>
        <v>0</v>
      </c>
      <c r="Q16" s="66" t="s">
        <v>334</v>
      </c>
      <c r="S16" s="66" t="str">
        <f t="shared" si="0"/>
        <v>Ellerbek, Ev. Kindergarten, Rugenbergener Mühlenweg</v>
      </c>
      <c r="T16" s="78" t="s">
        <v>124</v>
      </c>
      <c r="U16" s="71" t="s">
        <v>145</v>
      </c>
      <c r="V16" s="72">
        <v>25474</v>
      </c>
      <c r="W16" s="71" t="s">
        <v>146</v>
      </c>
      <c r="X16" s="210"/>
    </row>
    <row r="17" spans="19:24">
      <c r="S17" s="219" t="str">
        <f t="shared" si="0"/>
        <v>Ellerhoop, Kindergarten Ellerhoop, Dorfstraße 5</v>
      </c>
      <c r="T17" s="76" t="s">
        <v>241</v>
      </c>
      <c r="U17" s="71" t="s">
        <v>242</v>
      </c>
      <c r="V17" s="72">
        <v>25373</v>
      </c>
      <c r="W17" s="78" t="s">
        <v>243</v>
      </c>
      <c r="X17" s="210"/>
    </row>
    <row r="18" spans="19:24">
      <c r="S18" s="219" t="str">
        <f t="shared" si="0"/>
        <v>Elmshorn, ASB Kindergarten Hula Hopp, Dohrmannweg 4b</v>
      </c>
      <c r="T18" s="76" t="s">
        <v>407</v>
      </c>
      <c r="U18" s="71" t="s">
        <v>408</v>
      </c>
      <c r="V18" s="72">
        <v>25337</v>
      </c>
      <c r="W18" s="78" t="s">
        <v>72</v>
      </c>
      <c r="X18" s="210"/>
    </row>
    <row r="19" spans="19:24">
      <c r="S19" s="219" t="str">
        <f t="shared" si="0"/>
        <v>Elmshorn, AWO-Kindertagesstätte, Amandastraße 40</v>
      </c>
      <c r="T19" s="76" t="s">
        <v>77</v>
      </c>
      <c r="U19" s="71" t="s">
        <v>87</v>
      </c>
      <c r="V19" s="72">
        <v>25335</v>
      </c>
      <c r="W19" s="78" t="s">
        <v>72</v>
      </c>
      <c r="X19" s="210"/>
    </row>
    <row r="20" spans="19:24">
      <c r="S20" s="219" t="str">
        <f t="shared" si="0"/>
        <v>Elmshorn, AWO-Kindertagesstätte, Hermann-Ehlers-Weg 6</v>
      </c>
      <c r="T20" s="76" t="s">
        <v>77</v>
      </c>
      <c r="U20" s="71" t="s">
        <v>92</v>
      </c>
      <c r="V20" s="72">
        <v>25337</v>
      </c>
      <c r="W20" s="78" t="s">
        <v>72</v>
      </c>
      <c r="X20" s="210"/>
    </row>
    <row r="21" spans="19:24">
      <c r="S21" s="219" t="str">
        <f t="shared" si="0"/>
        <v>Elmshorn, AWO-Kindertagesstätte, Heinrich-Hertz-Str. 24</v>
      </c>
      <c r="T21" s="76" t="s">
        <v>77</v>
      </c>
      <c r="U21" s="71" t="s">
        <v>484</v>
      </c>
      <c r="V21" s="72">
        <v>25336</v>
      </c>
      <c r="W21" s="78" t="s">
        <v>72</v>
      </c>
      <c r="X21" s="210"/>
    </row>
    <row r="22" spans="19:24">
      <c r="S22" s="219" t="str">
        <f t="shared" ref="S22:S37" si="1">W22&amp;", "&amp;T22&amp;", "&amp;U22</f>
        <v>Elmshorn, DRK-Kindertagesstätte, Hedwig-Kreutzfeldt-Weg 3</v>
      </c>
      <c r="T22" s="76" t="s">
        <v>98</v>
      </c>
      <c r="U22" s="71" t="s">
        <v>113</v>
      </c>
      <c r="V22" s="72">
        <v>25335</v>
      </c>
      <c r="W22" s="78" t="s">
        <v>72</v>
      </c>
      <c r="X22" s="210"/>
    </row>
    <row r="23" spans="19:24">
      <c r="S23" s="66" t="str">
        <f t="shared" si="1"/>
        <v>Elmshorn, DRK-Kindertagesstätte, Turnstraße 20</v>
      </c>
      <c r="T23" s="78" t="s">
        <v>98</v>
      </c>
      <c r="U23" s="71" t="s">
        <v>109</v>
      </c>
      <c r="V23" s="72">
        <v>25335</v>
      </c>
      <c r="W23" s="78" t="s">
        <v>72</v>
      </c>
      <c r="X23" s="210"/>
    </row>
    <row r="24" spans="19:24">
      <c r="S24" s="66" t="str">
        <f t="shared" si="1"/>
        <v>Elmshorn, DRK-Kindertagesstätte, Zum Krückaupark 10</v>
      </c>
      <c r="T24" s="78" t="s">
        <v>98</v>
      </c>
      <c r="U24" s="71" t="s">
        <v>99</v>
      </c>
      <c r="V24" s="72">
        <v>25337</v>
      </c>
      <c r="W24" s="78" t="s">
        <v>72</v>
      </c>
      <c r="X24" s="210"/>
    </row>
    <row r="25" spans="19:24">
      <c r="S25" s="66" t="str">
        <f t="shared" si="1"/>
        <v>Elmshorn, EV. freikirchl. Kindergarten Regenbogen , Hainholzer Schulstraße 40</v>
      </c>
      <c r="T25" s="78" t="s">
        <v>187</v>
      </c>
      <c r="U25" s="71" t="s">
        <v>188</v>
      </c>
      <c r="V25" s="72">
        <v>25337</v>
      </c>
      <c r="W25" s="78" t="s">
        <v>72</v>
      </c>
      <c r="X25" s="210"/>
    </row>
    <row r="26" spans="19:24">
      <c r="S26" s="66" t="str">
        <f t="shared" si="1"/>
        <v>Elmshorn, Ev. Kindergarten, Ansgarstr.</v>
      </c>
      <c r="T26" s="78" t="s">
        <v>124</v>
      </c>
      <c r="U26" s="71" t="s">
        <v>126</v>
      </c>
      <c r="V26" s="72">
        <v>25336</v>
      </c>
      <c r="W26" s="78" t="s">
        <v>72</v>
      </c>
      <c r="X26" s="210"/>
    </row>
    <row r="27" spans="19:24">
      <c r="S27" s="66" t="str">
        <f t="shared" si="1"/>
        <v>Elmshorn, Ev. Kindergarten, Kirchenstraße 38</v>
      </c>
      <c r="T27" s="78" t="s">
        <v>124</v>
      </c>
      <c r="U27" s="71" t="s">
        <v>125</v>
      </c>
      <c r="V27" s="72">
        <v>25335</v>
      </c>
      <c r="W27" s="78" t="s">
        <v>72</v>
      </c>
      <c r="X27" s="210"/>
    </row>
    <row r="28" spans="19:24">
      <c r="S28" s="66" t="str">
        <f t="shared" si="1"/>
        <v>Elmshorn, Ev. Kindergarten, Memeler Straße 36</v>
      </c>
      <c r="T28" s="78" t="s">
        <v>124</v>
      </c>
      <c r="U28" s="71" t="s">
        <v>128</v>
      </c>
      <c r="V28" s="72">
        <v>25335</v>
      </c>
      <c r="W28" s="78" t="s">
        <v>72</v>
      </c>
      <c r="X28" s="210"/>
    </row>
    <row r="29" spans="19:24">
      <c r="S29" s="66" t="str">
        <f t="shared" si="1"/>
        <v>Elmshorn, Ev. Kindergarten, Rethfelder Ring 2</v>
      </c>
      <c r="T29" s="78" t="s">
        <v>124</v>
      </c>
      <c r="U29" s="71" t="s">
        <v>127</v>
      </c>
      <c r="V29" s="72">
        <v>25337</v>
      </c>
      <c r="W29" s="78" t="s">
        <v>72</v>
      </c>
      <c r="X29" s="210"/>
    </row>
    <row r="30" spans="19:24">
      <c r="S30" s="66" t="str">
        <f t="shared" si="1"/>
        <v>Elmshorn, EV. Kindergarten der Stiftskirche, Kirchenstr. 1</v>
      </c>
      <c r="T30" s="78" t="s">
        <v>371</v>
      </c>
      <c r="U30" s="71" t="s">
        <v>369</v>
      </c>
      <c r="V30" s="72">
        <v>25335</v>
      </c>
      <c r="W30" s="78" t="s">
        <v>72</v>
      </c>
      <c r="X30" s="210"/>
    </row>
    <row r="31" spans="19:24">
      <c r="S31" s="66" t="str">
        <f t="shared" si="1"/>
        <v>Elmshorn, Ev. Kindertagesstätte, Fritz-Reuter-Str. 25</v>
      </c>
      <c r="T31" s="78" t="s">
        <v>167</v>
      </c>
      <c r="U31" s="71" t="s">
        <v>370</v>
      </c>
      <c r="V31" s="72">
        <v>25335</v>
      </c>
      <c r="W31" s="78" t="s">
        <v>72</v>
      </c>
      <c r="X31" s="210"/>
    </row>
    <row r="32" spans="19:24">
      <c r="S32" s="66" t="str">
        <f t="shared" si="1"/>
        <v>Elmshorn, Kath. Kindertagesstätte, Beselerstraße 4 b</v>
      </c>
      <c r="T32" s="78" t="s">
        <v>194</v>
      </c>
      <c r="U32" s="71" t="s">
        <v>195</v>
      </c>
      <c r="V32" s="72">
        <v>25335</v>
      </c>
      <c r="W32" s="78" t="s">
        <v>72</v>
      </c>
      <c r="X32" s="210"/>
    </row>
    <row r="33" spans="19:24">
      <c r="S33" s="66" t="str">
        <f t="shared" si="1"/>
        <v>Elmshorn, Kindergarten der Lebenshilfe , Käthe-Mensing-Straße 1</v>
      </c>
      <c r="T33" s="78" t="s">
        <v>212</v>
      </c>
      <c r="U33" s="71" t="s">
        <v>213</v>
      </c>
      <c r="V33" s="72">
        <v>25336</v>
      </c>
      <c r="W33" s="78" t="s">
        <v>72</v>
      </c>
      <c r="X33" s="210"/>
    </row>
    <row r="34" spans="19:24">
      <c r="S34" s="66" t="str">
        <f t="shared" si="1"/>
        <v>Elmshorn, Kindergarten Dünenweg e.V., Dünenweg 19</v>
      </c>
      <c r="T34" s="78" t="s">
        <v>196</v>
      </c>
      <c r="U34" s="71" t="s">
        <v>197</v>
      </c>
      <c r="V34" s="72">
        <v>25336</v>
      </c>
      <c r="W34" s="71" t="s">
        <v>72</v>
      </c>
      <c r="X34" s="210"/>
    </row>
    <row r="35" spans="19:24">
      <c r="S35" s="66" t="str">
        <f t="shared" si="1"/>
        <v>Elmshorn, Kindergarten Langelohe, Köllner Chaussee 10 c</v>
      </c>
      <c r="T35" s="78" t="s">
        <v>249</v>
      </c>
      <c r="U35" s="71" t="s">
        <v>250</v>
      </c>
      <c r="V35" s="72">
        <v>25337</v>
      </c>
      <c r="W35" s="78" t="s">
        <v>72</v>
      </c>
      <c r="X35" s="210"/>
    </row>
    <row r="36" spans="19:24">
      <c r="S36" s="66" t="str">
        <f t="shared" si="1"/>
        <v>Elmshorn, Kindergarten Storchennest, Hermann-Sudermann-Allee 50</v>
      </c>
      <c r="T36" s="78" t="s">
        <v>244</v>
      </c>
      <c r="U36" s="71" t="s">
        <v>245</v>
      </c>
      <c r="V36" s="72">
        <v>25335</v>
      </c>
      <c r="W36" s="78" t="s">
        <v>72</v>
      </c>
      <c r="X36" s="210"/>
    </row>
    <row r="37" spans="19:24">
      <c r="S37" s="66" t="str">
        <f t="shared" si="1"/>
        <v>Elmshorn, Kindergarten Zipfelmütze, Sandberg 120</v>
      </c>
      <c r="T37" s="78" t="s">
        <v>246</v>
      </c>
      <c r="U37" s="71" t="s">
        <v>247</v>
      </c>
      <c r="V37" s="72">
        <v>25335</v>
      </c>
      <c r="W37" s="78" t="s">
        <v>72</v>
      </c>
      <c r="X37" s="210"/>
    </row>
    <row r="38" spans="19:24">
      <c r="S38" s="66" t="str">
        <f t="shared" ref="S38:S57" si="2">W38&amp;", "&amp;T38&amp;", "&amp;U38</f>
        <v>Elmshorn, Kinderhaus Elmshorn, Hainholz 38</v>
      </c>
      <c r="T38" s="78" t="s">
        <v>225</v>
      </c>
      <c r="U38" s="71" t="s">
        <v>226</v>
      </c>
      <c r="V38" s="72">
        <v>25337</v>
      </c>
      <c r="W38" s="78" t="s">
        <v>72</v>
      </c>
      <c r="X38" s="210"/>
    </row>
    <row r="39" spans="19:24">
      <c r="S39" s="66" t="str">
        <f t="shared" si="2"/>
        <v>Elmshorn, Kindertagesstätte "Die Lütten", Ramskamp 64 b</v>
      </c>
      <c r="T39" s="78" t="s">
        <v>293</v>
      </c>
      <c r="U39" s="71" t="s">
        <v>294</v>
      </c>
      <c r="V39" s="72">
        <v>25337</v>
      </c>
      <c r="W39" s="78" t="s">
        <v>72</v>
      </c>
      <c r="X39" s="210"/>
    </row>
    <row r="40" spans="19:24">
      <c r="S40" s="66" t="str">
        <f t="shared" si="2"/>
        <v>Elmshorn, Kindertagesstätte Hasenbusch, Anne-Frank-Str. 1</v>
      </c>
      <c r="T40" s="78" t="s">
        <v>279</v>
      </c>
      <c r="U40" s="71" t="s">
        <v>280</v>
      </c>
      <c r="V40" s="72">
        <v>25335</v>
      </c>
      <c r="W40" s="78" t="s">
        <v>72</v>
      </c>
      <c r="X40" s="210"/>
    </row>
    <row r="41" spans="19:24">
      <c r="S41" s="66" t="str">
        <f t="shared" si="2"/>
        <v>Elmshorn, Waldkindergarten Elmshorn, Postfach 1005</v>
      </c>
      <c r="T41" s="78" t="s">
        <v>257</v>
      </c>
      <c r="U41" s="71" t="s">
        <v>258</v>
      </c>
      <c r="V41" s="72">
        <v>25310</v>
      </c>
      <c r="W41" s="78" t="s">
        <v>72</v>
      </c>
      <c r="X41" s="210"/>
    </row>
    <row r="42" spans="19:24">
      <c r="S42" s="66" t="str">
        <f t="shared" si="2"/>
        <v>Elmshorn, Waldorfkindergarten Elmshorn, Adenauerdamm 4</v>
      </c>
      <c r="T42" s="78" t="s">
        <v>206</v>
      </c>
      <c r="U42" s="71" t="s">
        <v>207</v>
      </c>
      <c r="V42" s="72">
        <v>25337</v>
      </c>
      <c r="W42" s="78" t="s">
        <v>72</v>
      </c>
      <c r="X42" s="210"/>
    </row>
    <row r="43" spans="19:24">
      <c r="S43" s="66" t="str">
        <f t="shared" si="2"/>
        <v>Groß Nordende, Kinderstube Groß Nordende, Am Gemeindezentrum 4</v>
      </c>
      <c r="T43" s="78" t="s">
        <v>254</v>
      </c>
      <c r="U43" s="71" t="s">
        <v>255</v>
      </c>
      <c r="V43" s="72">
        <v>25436</v>
      </c>
      <c r="W43" s="78" t="s">
        <v>256</v>
      </c>
      <c r="X43" s="210"/>
    </row>
    <row r="44" spans="19:24">
      <c r="S44" s="66" t="str">
        <f t="shared" si="2"/>
        <v>Halstenbek, AWO-Kindertagesstätte , Holstenstieg 9</v>
      </c>
      <c r="T44" s="78" t="s">
        <v>82</v>
      </c>
      <c r="U44" s="71" t="s">
        <v>90</v>
      </c>
      <c r="V44" s="72">
        <v>25469</v>
      </c>
      <c r="W44" s="78" t="s">
        <v>91</v>
      </c>
      <c r="X44" s="210"/>
    </row>
    <row r="45" spans="19:24">
      <c r="S45" s="66" t="str">
        <f t="shared" si="2"/>
        <v>Halstenbek, DRK-Kindertagesstätte, Verbindungsweg 21</v>
      </c>
      <c r="T45" s="78" t="s">
        <v>98</v>
      </c>
      <c r="U45" s="71" t="s">
        <v>112</v>
      </c>
      <c r="V45" s="72">
        <v>25469</v>
      </c>
      <c r="W45" s="78" t="s">
        <v>91</v>
      </c>
      <c r="X45" s="210"/>
    </row>
    <row r="46" spans="19:24">
      <c r="S46" s="66" t="str">
        <f t="shared" si="2"/>
        <v>Halstenbek, Ev. Kindergarten, Gustavstraße 10</v>
      </c>
      <c r="T46" s="78" t="s">
        <v>124</v>
      </c>
      <c r="U46" s="71" t="s">
        <v>147</v>
      </c>
      <c r="V46" s="72">
        <v>25469</v>
      </c>
      <c r="W46" s="78" t="s">
        <v>91</v>
      </c>
      <c r="X46" s="210"/>
    </row>
    <row r="47" spans="19:24">
      <c r="S47" s="66" t="str">
        <f t="shared" si="2"/>
        <v>Halstenbek, Kindergarten der Gemeinde Halstenbek, Bickbargen 124</v>
      </c>
      <c r="T47" s="78" t="s">
        <v>309</v>
      </c>
      <c r="U47" s="71" t="s">
        <v>270</v>
      </c>
      <c r="V47" s="72">
        <v>25469</v>
      </c>
      <c r="W47" s="78" t="s">
        <v>91</v>
      </c>
      <c r="X47" s="210"/>
    </row>
    <row r="48" spans="19:24">
      <c r="S48" s="66" t="str">
        <f t="shared" si="2"/>
        <v>Halstenbek, Kita Sonnensegler, Bickbargen 105</v>
      </c>
      <c r="T48" s="78" t="s">
        <v>377</v>
      </c>
      <c r="U48" s="71" t="s">
        <v>365</v>
      </c>
      <c r="V48" s="72">
        <v>25469</v>
      </c>
      <c r="W48" s="78" t="s">
        <v>91</v>
      </c>
      <c r="X48" s="210"/>
    </row>
    <row r="49" spans="19:24">
      <c r="S49" s="66" t="str">
        <f t="shared" si="2"/>
        <v>Halstenbek, Kindertagesstätte Regenbogen e.V. , Birkenallee 31</v>
      </c>
      <c r="T49" s="78" t="s">
        <v>240</v>
      </c>
      <c r="U49" s="71" t="s">
        <v>364</v>
      </c>
      <c r="V49" s="72">
        <v>25469</v>
      </c>
      <c r="W49" s="78" t="s">
        <v>91</v>
      </c>
      <c r="X49" s="210"/>
    </row>
    <row r="50" spans="19:24">
      <c r="S50" s="66" t="str">
        <f t="shared" si="2"/>
        <v>Halstenbek, Krippenhaus der Gemeinde Halstenbek, Holstenstraße 28</v>
      </c>
      <c r="T50" s="78" t="s">
        <v>453</v>
      </c>
      <c r="U50" s="71" t="s">
        <v>454</v>
      </c>
      <c r="V50" s="72">
        <v>25469</v>
      </c>
      <c r="W50" s="78" t="s">
        <v>91</v>
      </c>
      <c r="X50" s="210"/>
    </row>
    <row r="51" spans="19:24">
      <c r="S51" s="66" t="str">
        <f t="shared" si="2"/>
        <v>Halstenbek, Kita Holzhüpfer, Eidelststedter Weg 12</v>
      </c>
      <c r="T51" s="78" t="s">
        <v>366</v>
      </c>
      <c r="U51" s="71" t="s">
        <v>367</v>
      </c>
      <c r="V51" s="72">
        <v>25469</v>
      </c>
      <c r="W51" s="78" t="s">
        <v>91</v>
      </c>
      <c r="X51" s="210"/>
    </row>
    <row r="52" spans="19:24">
      <c r="S52" s="66" t="str">
        <f t="shared" si="2"/>
        <v>Haseldorf, Ev.-luth. Kindertagesstätte Elb-Arche, Hauptstr. 24 b</v>
      </c>
      <c r="T52" s="208" t="s">
        <v>380</v>
      </c>
      <c r="U52" s="74" t="s">
        <v>174</v>
      </c>
      <c r="V52" s="75">
        <v>25489</v>
      </c>
      <c r="W52" s="208" t="s">
        <v>141</v>
      </c>
      <c r="X52" s="210"/>
    </row>
    <row r="53" spans="19:24">
      <c r="S53" s="66" t="str">
        <f t="shared" si="2"/>
        <v>Hasloh, Ev. Kindertagesstätte, Kronkamp 4</v>
      </c>
      <c r="T53" s="78" t="s">
        <v>167</v>
      </c>
      <c r="U53" s="71" t="s">
        <v>362</v>
      </c>
      <c r="V53" s="72">
        <v>25474</v>
      </c>
      <c r="W53" s="78" t="s">
        <v>177</v>
      </c>
      <c r="X53" s="210"/>
    </row>
    <row r="54" spans="19:24">
      <c r="S54" s="66" t="str">
        <f t="shared" si="2"/>
        <v>Hasloh, Robinson-Kindergarten, Am Sportplatz 1</v>
      </c>
      <c r="T54" s="78" t="s">
        <v>238</v>
      </c>
      <c r="U54" s="71" t="s">
        <v>239</v>
      </c>
      <c r="V54" s="72">
        <v>25474</v>
      </c>
      <c r="W54" s="78" t="s">
        <v>177</v>
      </c>
      <c r="X54" s="210"/>
    </row>
    <row r="55" spans="19:24">
      <c r="S55" s="66" t="str">
        <f t="shared" si="2"/>
        <v>Heidgraben, Kindergarten Heidgraben, Uetersener Straße 8</v>
      </c>
      <c r="T55" s="78" t="s">
        <v>338</v>
      </c>
      <c r="U55" s="71" t="s">
        <v>274</v>
      </c>
      <c r="V55" s="72">
        <v>25436</v>
      </c>
      <c r="W55" s="78" t="s">
        <v>275</v>
      </c>
      <c r="X55" s="210"/>
    </row>
    <row r="56" spans="19:24">
      <c r="S56" s="66" t="str">
        <f t="shared" si="2"/>
        <v>Heist, DRK-Kindertagesstätte, Birkenhorst 15</v>
      </c>
      <c r="T56" s="78" t="s">
        <v>98</v>
      </c>
      <c r="U56" s="71" t="s">
        <v>118</v>
      </c>
      <c r="V56" s="72">
        <v>25492</v>
      </c>
      <c r="W56" s="78" t="s">
        <v>119</v>
      </c>
      <c r="X56" s="210"/>
    </row>
    <row r="57" spans="19:24">
      <c r="S57" s="66" t="str">
        <f t="shared" si="2"/>
        <v>Heist, Waldkindergarten Heist - Wurzelkinder e.V., Schlackenweg 1</v>
      </c>
      <c r="T57" s="78" t="s">
        <v>476</v>
      </c>
      <c r="U57" s="71" t="s">
        <v>477</v>
      </c>
      <c r="V57" s="73">
        <v>22492</v>
      </c>
      <c r="W57" s="78" t="s">
        <v>119</v>
      </c>
      <c r="X57" s="210"/>
    </row>
    <row r="58" spans="19:24">
      <c r="S58" s="66" t="str">
        <f t="shared" ref="S58:S91" si="3">W58&amp;", "&amp;T58&amp;", "&amp;U58</f>
        <v>Helgoland, Ev. Kindergarten, Doger Goat 450</v>
      </c>
      <c r="T58" s="208" t="s">
        <v>124</v>
      </c>
      <c r="U58" s="74" t="s">
        <v>175</v>
      </c>
      <c r="V58" s="209">
        <v>27498</v>
      </c>
      <c r="W58" s="208" t="s">
        <v>176</v>
      </c>
      <c r="X58" s="210"/>
    </row>
    <row r="59" spans="19:24">
      <c r="S59" s="66" t="str">
        <f t="shared" si="3"/>
        <v>Hemdingen, Kindergarten Hemdingen, Steindamm 4</v>
      </c>
      <c r="T59" s="78" t="s">
        <v>235</v>
      </c>
      <c r="U59" s="71" t="s">
        <v>236</v>
      </c>
      <c r="V59" s="73">
        <v>25485</v>
      </c>
      <c r="W59" s="78" t="s">
        <v>237</v>
      </c>
      <c r="X59" s="210"/>
    </row>
    <row r="60" spans="19:24">
      <c r="S60" s="66" t="str">
        <f t="shared" si="3"/>
        <v>Hetlingen, DRK-Kindertagesstätte, Hauptstr. 65 c</v>
      </c>
      <c r="T60" s="78" t="s">
        <v>98</v>
      </c>
      <c r="U60" s="71" t="s">
        <v>100</v>
      </c>
      <c r="V60" s="72">
        <v>25491</v>
      </c>
      <c r="W60" s="78" t="s">
        <v>101</v>
      </c>
      <c r="X60" s="210"/>
    </row>
    <row r="61" spans="19:24">
      <c r="S61" s="66" t="str">
        <f t="shared" si="3"/>
        <v>Hetlingen, Hetlinger Naturkinder e.V., Cranz 37b</v>
      </c>
      <c r="T61" s="78" t="s">
        <v>449</v>
      </c>
      <c r="U61" s="71" t="s">
        <v>450</v>
      </c>
      <c r="V61" s="72">
        <v>25491</v>
      </c>
      <c r="W61" s="78" t="s">
        <v>101</v>
      </c>
      <c r="X61" s="210"/>
    </row>
    <row r="62" spans="19:24">
      <c r="S62" s="66" t="str">
        <f t="shared" si="3"/>
        <v>Holm, DRK-Kindertagesstätte, Lehmweg 8</v>
      </c>
      <c r="T62" s="78" t="s">
        <v>98</v>
      </c>
      <c r="U62" s="71" t="s">
        <v>114</v>
      </c>
      <c r="V62" s="72">
        <v>25488</v>
      </c>
      <c r="W62" s="78" t="s">
        <v>115</v>
      </c>
      <c r="X62" s="210"/>
    </row>
    <row r="63" spans="19:24">
      <c r="S63" s="66" t="str">
        <f t="shared" si="3"/>
        <v>Holm, Ev. Kindergarten, Schulstraße 7</v>
      </c>
      <c r="T63" s="78" t="s">
        <v>124</v>
      </c>
      <c r="U63" s="71" t="s">
        <v>189</v>
      </c>
      <c r="V63" s="72">
        <v>25488</v>
      </c>
      <c r="W63" s="78" t="s">
        <v>115</v>
      </c>
      <c r="X63" s="210"/>
    </row>
    <row r="64" spans="19:24">
      <c r="S64" s="66" t="str">
        <f t="shared" si="3"/>
        <v>Kl. Offenseth-Sparrieshoop, Ev. Kindergarten, Botterhörn 2</v>
      </c>
      <c r="T64" s="78" t="s">
        <v>124</v>
      </c>
      <c r="U64" s="71" t="s">
        <v>140</v>
      </c>
      <c r="V64" s="72">
        <v>25365</v>
      </c>
      <c r="W64" s="78" t="s">
        <v>134</v>
      </c>
      <c r="X64" s="210"/>
    </row>
    <row r="65" spans="19:24">
      <c r="S65" s="66" t="str">
        <f t="shared" si="3"/>
        <v>Kl. Offenseth-Sparrieshoop, Ev. Kindergarten  Sparrieshoop, Kirchenstraße 21</v>
      </c>
      <c r="T65" s="78" t="s">
        <v>132</v>
      </c>
      <c r="U65" s="78" t="s">
        <v>133</v>
      </c>
      <c r="V65" s="72">
        <v>25365</v>
      </c>
      <c r="W65" s="78" t="s">
        <v>134</v>
      </c>
      <c r="X65" s="210"/>
    </row>
    <row r="66" spans="19:24">
      <c r="S66" s="66" t="str">
        <f t="shared" si="3"/>
        <v>Klein Nordende, Ev. Kindergarten, Schulstraße 58</v>
      </c>
      <c r="T66" s="78" t="s">
        <v>124</v>
      </c>
      <c r="U66" s="78" t="s">
        <v>137</v>
      </c>
      <c r="V66" s="72">
        <v>25336</v>
      </c>
      <c r="W66" s="78" t="s">
        <v>138</v>
      </c>
      <c r="X66" s="210"/>
    </row>
    <row r="67" spans="19:24">
      <c r="S67" s="66" t="str">
        <f t="shared" si="3"/>
        <v>Kölln-Reisiek, DRK Zukunftskindergarten, Köllner Chaussee</v>
      </c>
      <c r="T67" s="208" t="s">
        <v>347</v>
      </c>
      <c r="U67" s="208" t="s">
        <v>348</v>
      </c>
      <c r="V67" s="72">
        <v>25337</v>
      </c>
      <c r="W67" s="208" t="s">
        <v>349</v>
      </c>
      <c r="X67" s="210"/>
    </row>
    <row r="68" spans="19:24">
      <c r="S68" s="66" t="str">
        <f t="shared" si="3"/>
        <v>Kummerfeld, Ev. Kindergarten St. Martin , Langenbargen 4 a</v>
      </c>
      <c r="T68" s="78" t="s">
        <v>163</v>
      </c>
      <c r="U68" s="78" t="s">
        <v>164</v>
      </c>
      <c r="V68" s="72">
        <v>25495</v>
      </c>
      <c r="W68" s="78" t="s">
        <v>165</v>
      </c>
      <c r="X68" s="210"/>
    </row>
    <row r="69" spans="19:24">
      <c r="S69" s="66" t="str">
        <f t="shared" si="3"/>
        <v>Kummerfeld, Kita " Mini-Forscher ", Prisdorfer Str. 72</v>
      </c>
      <c r="T69" s="208" t="s">
        <v>304</v>
      </c>
      <c r="U69" s="208" t="s">
        <v>305</v>
      </c>
      <c r="V69" s="72">
        <v>25495</v>
      </c>
      <c r="W69" s="208" t="s">
        <v>165</v>
      </c>
      <c r="X69" s="210"/>
    </row>
    <row r="70" spans="19:24">
      <c r="S70" s="66" t="str">
        <f t="shared" si="3"/>
        <v>Langeln, Johanniter-Kita Langeln, Dorfstraße 22</v>
      </c>
      <c r="T70" s="208" t="s">
        <v>457</v>
      </c>
      <c r="U70" s="208" t="s">
        <v>456</v>
      </c>
      <c r="V70" s="72">
        <v>25485</v>
      </c>
      <c r="W70" s="208" t="s">
        <v>455</v>
      </c>
      <c r="X70" s="210"/>
    </row>
    <row r="71" spans="19:24">
      <c r="S71" s="66" t="str">
        <f t="shared" si="3"/>
        <v>Lutzhorn, Kindergarten "Zwergentreff" , Grotenkamp 1 a</v>
      </c>
      <c r="T71" s="78" t="s">
        <v>230</v>
      </c>
      <c r="U71" s="78" t="s">
        <v>368</v>
      </c>
      <c r="V71" s="72">
        <v>25355</v>
      </c>
      <c r="W71" s="78" t="s">
        <v>231</v>
      </c>
      <c r="X71" s="210"/>
    </row>
    <row r="72" spans="19:24">
      <c r="S72" s="66" t="str">
        <f t="shared" si="3"/>
        <v>Moorrege, DRK-Kindertagesstätte, Klinkerstraße 8</v>
      </c>
      <c r="T72" s="78" t="s">
        <v>98</v>
      </c>
      <c r="U72" s="78" t="s">
        <v>116</v>
      </c>
      <c r="V72" s="72">
        <v>25436</v>
      </c>
      <c r="W72" s="78" t="s">
        <v>117</v>
      </c>
      <c r="X72" s="210"/>
    </row>
    <row r="73" spans="19:24">
      <c r="S73" s="66" t="str">
        <f t="shared" si="3"/>
        <v>Moorrege, DRK-Kindertagesstätte "Waldzauber", Kirchenstr. 30</v>
      </c>
      <c r="T73" s="78" t="s">
        <v>120</v>
      </c>
      <c r="U73" s="78" t="s">
        <v>121</v>
      </c>
      <c r="V73" s="72">
        <v>25436</v>
      </c>
      <c r="W73" s="78" t="s">
        <v>117</v>
      </c>
      <c r="X73" s="210"/>
    </row>
    <row r="74" spans="19:24">
      <c r="S74" s="66" t="str">
        <f t="shared" si="3"/>
        <v>Moorrege, Ev. Kindergarten, Kirchenstraße 57</v>
      </c>
      <c r="T74" s="78" t="s">
        <v>124</v>
      </c>
      <c r="U74" s="78" t="s">
        <v>158</v>
      </c>
      <c r="V74" s="72">
        <v>25436</v>
      </c>
      <c r="W74" s="78" t="s">
        <v>117</v>
      </c>
      <c r="X74" s="210"/>
    </row>
    <row r="75" spans="19:24">
      <c r="S75" s="66" t="str">
        <f t="shared" si="3"/>
        <v>Neuendeich, Spielstube Neuendeich, Dörpshus/Schadendorf 8</v>
      </c>
      <c r="T75" s="78" t="s">
        <v>262</v>
      </c>
      <c r="U75" s="78" t="s">
        <v>263</v>
      </c>
      <c r="V75" s="72">
        <v>25436</v>
      </c>
      <c r="W75" s="78" t="s">
        <v>264</v>
      </c>
      <c r="X75" s="210"/>
    </row>
    <row r="76" spans="19:24">
      <c r="S76" s="66" t="str">
        <f t="shared" si="3"/>
        <v>Pinneberg, AWO Kindertagesstätte "Dolli-Einstein-Haus", Aschhooptwiete 23a</v>
      </c>
      <c r="T76" s="213" t="s">
        <v>382</v>
      </c>
      <c r="U76" s="78" t="s">
        <v>383</v>
      </c>
      <c r="V76" s="72">
        <v>25421</v>
      </c>
      <c r="W76" s="78" t="s">
        <v>78</v>
      </c>
      <c r="X76" s="210"/>
    </row>
    <row r="77" spans="19:24">
      <c r="S77" s="66" t="str">
        <f t="shared" si="3"/>
        <v>Pinneberg, AWO Kindertagesstätte "Dolli-Einstein-Haus", Aschooptwiete 21</v>
      </c>
      <c r="T77" s="213" t="s">
        <v>382</v>
      </c>
      <c r="U77" s="78" t="s">
        <v>95</v>
      </c>
      <c r="V77" s="72">
        <v>25421</v>
      </c>
      <c r="W77" s="78" t="s">
        <v>78</v>
      </c>
      <c r="X77" s="210"/>
    </row>
    <row r="78" spans="19:24">
      <c r="S78" s="66" t="str">
        <f t="shared" si="3"/>
        <v>Pinneberg, AWO Kindertagesstätte "Dolli-Einstein-Haus", Im Rosenfeld 91</v>
      </c>
      <c r="T78" s="213" t="s">
        <v>382</v>
      </c>
      <c r="U78" s="78" t="s">
        <v>94</v>
      </c>
      <c r="V78" s="72">
        <v>25421</v>
      </c>
      <c r="W78" s="78" t="s">
        <v>78</v>
      </c>
      <c r="X78" s="210"/>
    </row>
    <row r="79" spans="19:24">
      <c r="S79" s="66" t="str">
        <f t="shared" si="3"/>
        <v>Pinneberg, AWO Kindertagesstätte "Pfiffikus", Reichenberger Str. 19</v>
      </c>
      <c r="T79" s="213" t="s">
        <v>384</v>
      </c>
      <c r="U79" s="78" t="s">
        <v>81</v>
      </c>
      <c r="V79" s="72">
        <v>25421</v>
      </c>
      <c r="W79" s="78" t="s">
        <v>78</v>
      </c>
      <c r="X79" s="210"/>
    </row>
    <row r="80" spans="19:24">
      <c r="S80" s="66" t="str">
        <f t="shared" si="3"/>
        <v>Pinneberg, AWO Kindertagesstätte "Traumland", Sandkamp 2</v>
      </c>
      <c r="T80" s="213" t="s">
        <v>385</v>
      </c>
      <c r="U80" s="71" t="s">
        <v>386</v>
      </c>
      <c r="V80" s="72">
        <v>25421</v>
      </c>
      <c r="W80" s="78" t="s">
        <v>78</v>
      </c>
      <c r="X80" s="210"/>
    </row>
    <row r="81" spans="19:24">
      <c r="S81" s="66" t="str">
        <f t="shared" si="3"/>
        <v>Pinneberg, Ev. Kindertagesstätte der Lutherkirchengemeinde, Blauer Kamp 13</v>
      </c>
      <c r="T81" s="213" t="s">
        <v>387</v>
      </c>
      <c r="U81" s="71" t="s">
        <v>148</v>
      </c>
      <c r="V81" s="72">
        <v>25421</v>
      </c>
      <c r="W81" s="78" t="s">
        <v>78</v>
      </c>
      <c r="X81" s="210"/>
    </row>
    <row r="82" spans="19:24">
      <c r="S82" s="66" t="str">
        <f t="shared" si="3"/>
        <v>Pinneberg, Ev. Kindergarten "Bunte Grashüpfer", Hindenburgdamm 67</v>
      </c>
      <c r="T82" s="213" t="s">
        <v>388</v>
      </c>
      <c r="U82" s="74" t="s">
        <v>173</v>
      </c>
      <c r="V82" s="75">
        <v>25421</v>
      </c>
      <c r="W82" s="208" t="s">
        <v>78</v>
      </c>
      <c r="X82" s="210"/>
    </row>
    <row r="83" spans="19:24">
      <c r="S83" s="66" t="str">
        <f t="shared" si="3"/>
        <v>Pinneberg, Ev. Kindertagesstätte Heilig-Geist, Flensburger Str. 1 a</v>
      </c>
      <c r="T83" s="78" t="s">
        <v>389</v>
      </c>
      <c r="U83" s="71" t="s">
        <v>390</v>
      </c>
      <c r="V83" s="72">
        <v>25421</v>
      </c>
      <c r="W83" s="78" t="s">
        <v>78</v>
      </c>
      <c r="X83" s="210"/>
    </row>
    <row r="84" spans="19:24">
      <c r="S84" s="66" t="str">
        <f t="shared" si="3"/>
        <v>Pinneberg, Ev. Luth. Kindertagesstätte "Die Senfkörner", Horn 17</v>
      </c>
      <c r="T84" s="213" t="s">
        <v>391</v>
      </c>
      <c r="U84" s="71" t="s">
        <v>149</v>
      </c>
      <c r="V84" s="72">
        <v>25421</v>
      </c>
      <c r="W84" s="78" t="s">
        <v>78</v>
      </c>
      <c r="X84" s="210"/>
    </row>
    <row r="85" spans="19:24">
      <c r="S85" s="66" t="str">
        <f t="shared" si="3"/>
        <v>Pinneberg, Ev. Kindergarten Waldenau, Nieland 1 a</v>
      </c>
      <c r="T85" s="78" t="s">
        <v>150</v>
      </c>
      <c r="U85" s="71" t="s">
        <v>151</v>
      </c>
      <c r="V85" s="72">
        <v>25421</v>
      </c>
      <c r="W85" s="78" t="s">
        <v>78</v>
      </c>
      <c r="X85" s="210"/>
    </row>
    <row r="86" spans="19:24">
      <c r="S86" s="66" t="str">
        <f t="shared" si="3"/>
        <v>Pinneberg, Ev. Krippe Waldenau "Die Kirchenmäuse", Schenefelder Landstraße 74</v>
      </c>
      <c r="T86" s="213" t="s">
        <v>392</v>
      </c>
      <c r="U86" s="71" t="s">
        <v>172</v>
      </c>
      <c r="V86" s="72">
        <v>25421</v>
      </c>
      <c r="W86" s="78" t="s">
        <v>78</v>
      </c>
      <c r="X86" s="210"/>
    </row>
    <row r="87" spans="19:24">
      <c r="S87" s="66" t="str">
        <f t="shared" si="3"/>
        <v>Pinneberg, Fröbel-Kindergarten "An der Raa", Hogenkamp 63</v>
      </c>
      <c r="T87" s="78" t="s">
        <v>297</v>
      </c>
      <c r="U87" s="71" t="s">
        <v>298</v>
      </c>
      <c r="V87" s="72">
        <v>25421</v>
      </c>
      <c r="W87" s="78" t="s">
        <v>78</v>
      </c>
      <c r="X87" s="210"/>
    </row>
    <row r="88" spans="19:24">
      <c r="S88" s="66" t="str">
        <f t="shared" si="3"/>
        <v>Pinneberg, Kath. Kindertagesstätte St. Michael, Fahltskamp 16</v>
      </c>
      <c r="T88" s="213" t="s">
        <v>393</v>
      </c>
      <c r="U88" s="71" t="s">
        <v>198</v>
      </c>
      <c r="V88" s="72">
        <v>25421</v>
      </c>
      <c r="W88" s="78" t="s">
        <v>78</v>
      </c>
      <c r="X88" s="210"/>
    </row>
    <row r="89" spans="19:24">
      <c r="S89" s="66" t="str">
        <f t="shared" si="3"/>
        <v>Pinneberg, Kindergarten "Zwergentreff" , Kleiner Reitweg 4</v>
      </c>
      <c r="T89" s="78" t="s">
        <v>230</v>
      </c>
      <c r="U89" s="71" t="s">
        <v>248</v>
      </c>
      <c r="V89" s="72">
        <v>25421</v>
      </c>
      <c r="W89" s="78" t="s">
        <v>78</v>
      </c>
      <c r="X89" s="210"/>
    </row>
    <row r="90" spans="19:24">
      <c r="S90" s="66" t="str">
        <f t="shared" si="3"/>
        <v>Pinneberg, Kita Waldstraße e. V., Bahnhofstraße 19</v>
      </c>
      <c r="T90" s="213" t="s">
        <v>394</v>
      </c>
      <c r="U90" s="71" t="s">
        <v>265</v>
      </c>
      <c r="V90" s="72">
        <v>25421</v>
      </c>
      <c r="W90" s="78" t="s">
        <v>78</v>
      </c>
      <c r="X90" s="210"/>
    </row>
    <row r="91" spans="19:24">
      <c r="S91" s="66" t="str">
        <f t="shared" si="3"/>
        <v>Pinneberg, Kita Waldstraße e. V., Oeltingsallee 1 a</v>
      </c>
      <c r="T91" s="213" t="s">
        <v>394</v>
      </c>
      <c r="U91" s="71" t="s">
        <v>223</v>
      </c>
      <c r="V91" s="72">
        <v>25421</v>
      </c>
      <c r="W91" s="78" t="s">
        <v>78</v>
      </c>
      <c r="X91" s="210"/>
    </row>
    <row r="92" spans="19:24">
      <c r="S92" s="66" t="str">
        <f t="shared" ref="S92:S126" si="4">W92&amp;", "&amp;T92&amp;", "&amp;U92</f>
        <v>Pinneberg, Kita Waldstraße e. V., Schauenburger Straße 14</v>
      </c>
      <c r="T92" s="213" t="s">
        <v>394</v>
      </c>
      <c r="U92" s="71" t="s">
        <v>224</v>
      </c>
      <c r="V92" s="72">
        <v>25421</v>
      </c>
      <c r="W92" s="78" t="s">
        <v>78</v>
      </c>
      <c r="X92" s="210"/>
    </row>
    <row r="93" spans="19:24">
      <c r="S93" s="66" t="str">
        <f t="shared" si="4"/>
        <v>Pinneberg, Kita Waldstraße e. V., Schulenhörn 40</v>
      </c>
      <c r="T93" s="213" t="s">
        <v>394</v>
      </c>
      <c r="U93" s="74" t="s">
        <v>395</v>
      </c>
      <c r="V93" s="72">
        <v>25421</v>
      </c>
      <c r="W93" s="78" t="s">
        <v>78</v>
      </c>
      <c r="X93" s="210"/>
    </row>
    <row r="94" spans="19:24">
      <c r="S94" s="66" t="str">
        <f t="shared" si="4"/>
        <v>Pinneberg, Bauspielplatz, Am Hafen 3 a</v>
      </c>
      <c r="T94" s="213" t="s">
        <v>396</v>
      </c>
      <c r="U94" s="212" t="s">
        <v>397</v>
      </c>
      <c r="V94" s="72">
        <v>25421</v>
      </c>
      <c r="W94" s="78" t="s">
        <v>78</v>
      </c>
      <c r="X94" s="210"/>
    </row>
    <row r="95" spans="19:24">
      <c r="S95" s="66" t="str">
        <f t="shared" si="4"/>
        <v>Pinneberg, Kita Waldstraße e. V., Dingstätte 45a- 47</v>
      </c>
      <c r="T95" s="213" t="s">
        <v>394</v>
      </c>
      <c r="U95" s="74" t="s">
        <v>398</v>
      </c>
      <c r="V95" s="72">
        <v>25421</v>
      </c>
      <c r="W95" s="78" t="s">
        <v>78</v>
      </c>
      <c r="X95" s="210"/>
    </row>
    <row r="96" spans="19:24">
      <c r="S96" s="66" t="str">
        <f t="shared" si="4"/>
        <v>Pinneberg, Kindertagesstätte der Lebenshilfe gGmbH "Wittekstraße", Wittekstraße 64</v>
      </c>
      <c r="T96" s="213" t="s">
        <v>399</v>
      </c>
      <c r="U96" s="71" t="s">
        <v>341</v>
      </c>
      <c r="V96" s="72">
        <v>25421</v>
      </c>
      <c r="W96" s="78" t="s">
        <v>78</v>
      </c>
      <c r="X96" s="210"/>
    </row>
    <row r="97" spans="19:24">
      <c r="S97" s="66" t="str">
        <f t="shared" si="4"/>
        <v>Pinneberg, Städtische Kindertagesstätte, Richard-Köhn-Straße 1 a</v>
      </c>
      <c r="T97" s="213" t="s">
        <v>271</v>
      </c>
      <c r="U97" s="71" t="s">
        <v>400</v>
      </c>
      <c r="V97" s="72">
        <v>25421</v>
      </c>
      <c r="W97" s="78" t="s">
        <v>78</v>
      </c>
      <c r="X97" s="210"/>
    </row>
    <row r="98" spans="19:24">
      <c r="S98" s="66" t="str">
        <f t="shared" si="4"/>
        <v>Pinneberg, Saarlandstraße Kindergarten, Saarlandstraße 4 - 6</v>
      </c>
      <c r="T98" s="78" t="s">
        <v>353</v>
      </c>
      <c r="U98" s="71" t="s">
        <v>340</v>
      </c>
      <c r="V98" s="72">
        <v>25421</v>
      </c>
      <c r="W98" s="78" t="s">
        <v>78</v>
      </c>
      <c r="X98" s="210"/>
    </row>
    <row r="99" spans="19:24">
      <c r="S99" s="66" t="str">
        <f t="shared" si="4"/>
        <v>Pinneberg, Wabe e.V. Kita Bismarckstraße, Bismarckstraße 12</v>
      </c>
      <c r="T99" s="78" t="s">
        <v>295</v>
      </c>
      <c r="U99" s="71" t="s">
        <v>296</v>
      </c>
      <c r="V99" s="72">
        <v>25421</v>
      </c>
      <c r="W99" s="78" t="s">
        <v>78</v>
      </c>
      <c r="X99" s="210"/>
    </row>
    <row r="100" spans="19:24">
      <c r="S100" s="66" t="str">
        <f t="shared" si="4"/>
        <v>Pinneberg, Waldkinder e. V., Fahltsweide 10 a</v>
      </c>
      <c r="T100" s="213" t="s">
        <v>401</v>
      </c>
      <c r="U100" s="212" t="s">
        <v>402</v>
      </c>
      <c r="V100" s="72">
        <v>25421</v>
      </c>
      <c r="W100" s="78" t="s">
        <v>78</v>
      </c>
      <c r="X100" s="210"/>
    </row>
    <row r="101" spans="19:24">
      <c r="S101" s="66" t="str">
        <f t="shared" si="4"/>
        <v>Pinneberg, Wabe e. V., Kita Parkstadt, An der Raa 12</v>
      </c>
      <c r="T101" s="213" t="s">
        <v>403</v>
      </c>
      <c r="U101" s="74" t="s">
        <v>352</v>
      </c>
      <c r="V101" s="72">
        <v>25421</v>
      </c>
      <c r="W101" s="77" t="s">
        <v>78</v>
      </c>
      <c r="X101" s="210"/>
    </row>
    <row r="102" spans="19:24">
      <c r="S102" s="66" t="str">
        <f t="shared" si="4"/>
        <v>Prisdorf, Kindergarten "Lütte Prisdörper", Hudenbarg 5</v>
      </c>
      <c r="T102" s="78" t="s">
        <v>372</v>
      </c>
      <c r="U102" s="71" t="s">
        <v>373</v>
      </c>
      <c r="V102" s="72">
        <v>25497</v>
      </c>
      <c r="W102" s="78" t="s">
        <v>232</v>
      </c>
      <c r="X102" s="210"/>
    </row>
    <row r="103" spans="19:24">
      <c r="S103" s="66" t="str">
        <f t="shared" si="4"/>
        <v>Quickborn, AWO-Kindertagesstätte , Theodor-Storm-Straße 59</v>
      </c>
      <c r="T103" s="78" t="s">
        <v>82</v>
      </c>
      <c r="U103" s="71" t="s">
        <v>83</v>
      </c>
      <c r="V103" s="72">
        <v>25451</v>
      </c>
      <c r="W103" s="78" t="s">
        <v>84</v>
      </c>
      <c r="X103" s="210"/>
    </row>
    <row r="104" spans="19:24">
      <c r="S104" s="66" t="str">
        <f t="shared" si="4"/>
        <v>Quickborn, DRK-Kindertagesstätte, Talstraße 18</v>
      </c>
      <c r="T104" s="78" t="s">
        <v>98</v>
      </c>
      <c r="U104" s="71" t="s">
        <v>102</v>
      </c>
      <c r="V104" s="72">
        <v>25451</v>
      </c>
      <c r="W104" s="78" t="s">
        <v>84</v>
      </c>
      <c r="X104" s="210"/>
    </row>
    <row r="105" spans="19:24">
      <c r="S105" s="66" t="str">
        <f t="shared" si="4"/>
        <v>Quickborn, Ev. Kindergarten, Harksheider Weg 112</v>
      </c>
      <c r="T105" s="78" t="s">
        <v>124</v>
      </c>
      <c r="U105" s="71" t="s">
        <v>186</v>
      </c>
      <c r="V105" s="72">
        <v>25451</v>
      </c>
      <c r="W105" s="78" t="s">
        <v>84</v>
      </c>
      <c r="X105" s="210"/>
    </row>
    <row r="106" spans="19:24">
      <c r="S106" s="66" t="str">
        <f t="shared" si="4"/>
        <v>Quickborn, Johanniter-Kinderhaus  Quickelbü, Hans-Heyden-Straße 2</v>
      </c>
      <c r="T106" s="78" t="s">
        <v>252</v>
      </c>
      <c r="U106" s="71" t="s">
        <v>253</v>
      </c>
      <c r="V106" s="72">
        <v>25451</v>
      </c>
      <c r="W106" s="78" t="s">
        <v>84</v>
      </c>
      <c r="X106" s="210"/>
    </row>
    <row r="107" spans="19:24">
      <c r="S107" s="66" t="str">
        <f t="shared" si="4"/>
        <v>Quickborn, Johanniter-Kinderhaus II, Ricarda-Huch-Str. 13</v>
      </c>
      <c r="T107" s="78" t="s">
        <v>277</v>
      </c>
      <c r="U107" s="71" t="s">
        <v>278</v>
      </c>
      <c r="V107" s="72">
        <v>25451</v>
      </c>
      <c r="W107" s="78" t="s">
        <v>84</v>
      </c>
      <c r="X107" s="210"/>
    </row>
    <row r="108" spans="19:24">
      <c r="S108" s="66" t="str">
        <f t="shared" si="4"/>
        <v>Quickborn, Kath. Kindergarten St. Marien, Kurzer Kamp 2</v>
      </c>
      <c r="T108" s="78" t="s">
        <v>200</v>
      </c>
      <c r="U108" s="71" t="s">
        <v>201</v>
      </c>
      <c r="V108" s="72">
        <v>25451</v>
      </c>
      <c r="W108" s="78" t="s">
        <v>84</v>
      </c>
      <c r="X108" s="210"/>
    </row>
    <row r="109" spans="19:24">
      <c r="S109" s="66" t="str">
        <f t="shared" si="4"/>
        <v>Quickborn, Städtische Kindertagesstätte, Kampstraße 6</v>
      </c>
      <c r="T109" s="78" t="s">
        <v>271</v>
      </c>
      <c r="U109" s="71" t="s">
        <v>272</v>
      </c>
      <c r="V109" s="72">
        <v>25451</v>
      </c>
      <c r="W109" s="78" t="s">
        <v>84</v>
      </c>
      <c r="X109" s="210"/>
    </row>
    <row r="110" spans="19:24">
      <c r="S110" s="66" t="str">
        <f t="shared" si="4"/>
        <v>Quickborn, Johanniter-Kinderhaus Kleine Wilde, Johann-Rist-Kehre 85</v>
      </c>
      <c r="T110" s="78" t="s">
        <v>354</v>
      </c>
      <c r="U110" s="71" t="s">
        <v>355</v>
      </c>
      <c r="V110" s="72">
        <v>25451</v>
      </c>
      <c r="W110" s="78" t="s">
        <v>84</v>
      </c>
      <c r="X110" s="210"/>
    </row>
    <row r="111" spans="19:24">
      <c r="S111" s="66" t="str">
        <f t="shared" si="4"/>
        <v>Quickborn, Freie Kita Quickborn, Feldbehnstraße 55</v>
      </c>
      <c r="T111" s="78" t="s">
        <v>378</v>
      </c>
      <c r="U111" s="71" t="s">
        <v>379</v>
      </c>
      <c r="V111" s="72">
        <v>25451</v>
      </c>
      <c r="W111" s="78" t="s">
        <v>84</v>
      </c>
      <c r="X111" s="210"/>
    </row>
    <row r="112" spans="19:24">
      <c r="S112" s="66" t="str">
        <f>W112&amp;", "&amp;T112&amp;", "&amp;U112</f>
        <v>Quickborn, Kita AWO Nordlicht, Zeppelinstraße 9</v>
      </c>
      <c r="T112" s="78" t="s">
        <v>444</v>
      </c>
      <c r="U112" s="71" t="s">
        <v>443</v>
      </c>
      <c r="V112" s="72">
        <v>25451</v>
      </c>
      <c r="W112" s="78" t="s">
        <v>84</v>
      </c>
      <c r="X112" s="210"/>
    </row>
    <row r="113" spans="19:24">
      <c r="S113" s="66" t="str">
        <f>W113&amp;", "&amp;T113&amp;", "&amp;U113</f>
        <v>Quickborn, DRK-Kita Hainbuchenstieg, Hainbuchenstieg 2</v>
      </c>
      <c r="T113" s="78" t="s">
        <v>451</v>
      </c>
      <c r="U113" s="71" t="s">
        <v>452</v>
      </c>
      <c r="V113" s="72">
        <v>25451</v>
      </c>
      <c r="W113" s="78" t="s">
        <v>84</v>
      </c>
      <c r="X113" s="210"/>
    </row>
    <row r="114" spans="19:24">
      <c r="S114" s="66" t="str">
        <f t="shared" si="4"/>
        <v>Rellingen, DRK-Kindertagesstätte , Hempbergstraße 10</v>
      </c>
      <c r="T114" s="78" t="s">
        <v>103</v>
      </c>
      <c r="U114" s="71" t="s">
        <v>104</v>
      </c>
      <c r="V114" s="72">
        <v>25462</v>
      </c>
      <c r="W114" s="78" t="s">
        <v>105</v>
      </c>
      <c r="X114" s="210"/>
    </row>
    <row r="115" spans="19:24">
      <c r="S115" s="66" t="str">
        <f t="shared" si="4"/>
        <v>Rellingen, DRK-Kindertagesstätte Egenbüttel, Schulweg 6</v>
      </c>
      <c r="T115" s="78" t="s">
        <v>110</v>
      </c>
      <c r="U115" s="71" t="s">
        <v>111</v>
      </c>
      <c r="V115" s="72">
        <v>25462</v>
      </c>
      <c r="W115" s="78" t="s">
        <v>105</v>
      </c>
      <c r="X115" s="210"/>
    </row>
    <row r="116" spans="19:24">
      <c r="S116" s="66" t="str">
        <f t="shared" si="4"/>
        <v>Rellingen, Ev. Johannes-Kindergarten, An der Rellau 1 b</v>
      </c>
      <c r="T116" s="78" t="s">
        <v>161</v>
      </c>
      <c r="U116" s="71" t="s">
        <v>162</v>
      </c>
      <c r="V116" s="72">
        <v>25462</v>
      </c>
      <c r="W116" s="78" t="s">
        <v>105</v>
      </c>
      <c r="X116" s="210"/>
    </row>
    <row r="117" spans="19:24">
      <c r="S117" s="66" t="str">
        <f t="shared" ref="S117" si="5">W117&amp;", "&amp;T117&amp;", "&amp;U117</f>
        <v>Rellingen, Ev. Johanniter-Kindergarten Meeresbande, Lohacker 40</v>
      </c>
      <c r="T117" s="78" t="s">
        <v>487</v>
      </c>
      <c r="U117" s="71" t="s">
        <v>488</v>
      </c>
      <c r="V117" s="72">
        <v>25462</v>
      </c>
      <c r="W117" s="78" t="s">
        <v>105</v>
      </c>
      <c r="X117" s="210"/>
    </row>
    <row r="118" spans="19:24">
      <c r="S118" s="66" t="str">
        <f t="shared" si="4"/>
        <v>Rellingen, Ev. Matthäus-Kindergarten, An der Rellau 1 a</v>
      </c>
      <c r="T118" s="78" t="s">
        <v>152</v>
      </c>
      <c r="U118" s="71" t="s">
        <v>153</v>
      </c>
      <c r="V118" s="72">
        <v>25462</v>
      </c>
      <c r="W118" s="78" t="s">
        <v>105</v>
      </c>
      <c r="X118" s="210"/>
    </row>
    <row r="119" spans="19:24">
      <c r="S119" s="66" t="str">
        <f t="shared" si="4"/>
        <v>Rellingen, Wabe e.V. Kita Kellerstraße, Nettelkroog 1</v>
      </c>
      <c r="T119" s="208" t="s">
        <v>301</v>
      </c>
      <c r="U119" s="74" t="s">
        <v>360</v>
      </c>
      <c r="V119" s="72">
        <v>25462</v>
      </c>
      <c r="W119" s="208" t="s">
        <v>105</v>
      </c>
      <c r="X119" s="210"/>
    </row>
    <row r="120" spans="19:24">
      <c r="S120" s="66" t="str">
        <f t="shared" si="4"/>
        <v>Rellingen, Waldorfkindergarten Rellingen, Jahnstraße 5</v>
      </c>
      <c r="T120" s="78" t="s">
        <v>208</v>
      </c>
      <c r="U120" s="71" t="s">
        <v>209</v>
      </c>
      <c r="V120" s="72">
        <v>25462</v>
      </c>
      <c r="W120" s="78" t="s">
        <v>105</v>
      </c>
      <c r="X120" s="210"/>
    </row>
    <row r="121" spans="19:24">
      <c r="S121" s="66" t="str">
        <f>W121&amp;", "&amp;T121&amp;", "&amp;U121</f>
        <v>Schenefeld, ASB-Kindertagesstätte , Lindenallee 25</v>
      </c>
      <c r="T121" s="78" t="s">
        <v>438</v>
      </c>
      <c r="U121" s="71" t="s">
        <v>85</v>
      </c>
      <c r="V121" s="72">
        <v>22869</v>
      </c>
      <c r="W121" s="78" t="s">
        <v>86</v>
      </c>
      <c r="X121" s="210"/>
    </row>
    <row r="122" spans="19:24">
      <c r="S122" s="66" t="str">
        <f t="shared" si="4"/>
        <v>Schenefeld, Kita der Stephanskirchengemeinde, Wurmkamp 10</v>
      </c>
      <c r="T122" s="78" t="s">
        <v>441</v>
      </c>
      <c r="U122" s="71" t="s">
        <v>178</v>
      </c>
      <c r="V122" s="72">
        <v>22869</v>
      </c>
      <c r="W122" s="78" t="s">
        <v>86</v>
      </c>
      <c r="X122" s="210"/>
    </row>
    <row r="123" spans="19:24">
      <c r="S123" s="66" t="str">
        <f t="shared" si="4"/>
        <v>Schenefeld, Kindergarten Rasselbande , Osterbrooksweg 36</v>
      </c>
      <c r="T123" s="78" t="s">
        <v>251</v>
      </c>
      <c r="U123" s="71" t="s">
        <v>440</v>
      </c>
      <c r="V123" s="72">
        <v>22869</v>
      </c>
      <c r="W123" s="78" t="s">
        <v>86</v>
      </c>
      <c r="X123" s="210"/>
    </row>
    <row r="124" spans="19:24">
      <c r="S124" s="66" t="str">
        <f t="shared" si="4"/>
        <v>Schenefeld, Kindertagesstätte der Paulskirche , Bogenstraße 93-95</v>
      </c>
      <c r="T124" s="78" t="s">
        <v>180</v>
      </c>
      <c r="U124" s="71" t="s">
        <v>181</v>
      </c>
      <c r="V124" s="72">
        <v>22869</v>
      </c>
      <c r="W124" s="78" t="s">
        <v>86</v>
      </c>
      <c r="X124" s="210"/>
    </row>
    <row r="125" spans="19:24">
      <c r="S125" s="66" t="str">
        <f t="shared" si="4"/>
        <v>Schenefeld, Montessori-Kindergarten, Kreuzweg 9</v>
      </c>
      <c r="T125" s="78" t="s">
        <v>218</v>
      </c>
      <c r="U125" s="71" t="s">
        <v>219</v>
      </c>
      <c r="V125" s="72">
        <v>22869</v>
      </c>
      <c r="W125" s="78" t="s">
        <v>86</v>
      </c>
      <c r="X125" s="210"/>
    </row>
    <row r="126" spans="19:24">
      <c r="S126" s="66" t="str">
        <f t="shared" si="4"/>
        <v>Schenefeld, Montessori-Kinderhaus , Kehrwieder 7</v>
      </c>
      <c r="T126" s="78" t="s">
        <v>215</v>
      </c>
      <c r="U126" s="71" t="s">
        <v>216</v>
      </c>
      <c r="V126" s="72">
        <v>22869</v>
      </c>
      <c r="W126" s="78" t="s">
        <v>86</v>
      </c>
      <c r="X126" s="210"/>
    </row>
    <row r="127" spans="19:24">
      <c r="S127" s="66" t="str">
        <f t="shared" ref="S127:S161" si="6">W127&amp;", "&amp;T127&amp;", "&amp;U127</f>
        <v>Schenefeld, Montessori-Kinderhaus , Schulstraße 14 b</v>
      </c>
      <c r="T127" s="78" t="s">
        <v>215</v>
      </c>
      <c r="U127" s="71" t="s">
        <v>217</v>
      </c>
      <c r="V127" s="72">
        <v>22869</v>
      </c>
      <c r="W127" s="78" t="s">
        <v>86</v>
      </c>
      <c r="X127" s="210"/>
    </row>
    <row r="128" spans="19:24">
      <c r="S128" s="66" t="str">
        <f t="shared" si="6"/>
        <v>Schenefeld, Montessori-Kinderhaus , Kehrwieder 5</v>
      </c>
      <c r="T128" s="78" t="s">
        <v>215</v>
      </c>
      <c r="U128" s="71" t="s">
        <v>359</v>
      </c>
      <c r="V128" s="72">
        <v>22869</v>
      </c>
      <c r="W128" s="78" t="s">
        <v>86</v>
      </c>
      <c r="X128" s="210"/>
    </row>
    <row r="129" spans="19:24">
      <c r="S129" s="66" t="str">
        <f t="shared" si="6"/>
        <v>Schenefeld, Fruchtkorb der Josua Gemeinde, Achter de Weiden 10</v>
      </c>
      <c r="T129" s="78" t="s">
        <v>439</v>
      </c>
      <c r="U129" s="71" t="s">
        <v>276</v>
      </c>
      <c r="V129" s="72">
        <v>22869</v>
      </c>
      <c r="W129" s="78" t="s">
        <v>86</v>
      </c>
      <c r="X129" s="210"/>
    </row>
    <row r="130" spans="19:24">
      <c r="S130" s="66" t="str">
        <f t="shared" si="6"/>
        <v>Schenefeld, Kita Biene Sonnenstrahl, Lindenallee 73</v>
      </c>
      <c r="T130" s="78" t="s">
        <v>350</v>
      </c>
      <c r="U130" s="71" t="s">
        <v>351</v>
      </c>
      <c r="V130" s="72">
        <v>22869</v>
      </c>
      <c r="W130" s="78" t="s">
        <v>86</v>
      </c>
      <c r="X130" s="210"/>
    </row>
    <row r="131" spans="19:24">
      <c r="S131" s="66" t="str">
        <f t="shared" si="6"/>
        <v>Seester, Ev. Kindergarten, Dorfstraße 39</v>
      </c>
      <c r="T131" s="78" t="s">
        <v>124</v>
      </c>
      <c r="U131" s="71" t="s">
        <v>159</v>
      </c>
      <c r="V131" s="72">
        <v>25470</v>
      </c>
      <c r="W131" s="78" t="s">
        <v>160</v>
      </c>
      <c r="X131" s="210"/>
    </row>
    <row r="132" spans="19:24">
      <c r="S132" s="66" t="str">
        <f t="shared" si="6"/>
        <v>Seestermühe, Ev.-Luth. Kindergarten "Unter dem Regenbogen", Schulstraße 20</v>
      </c>
      <c r="T132" s="78" t="s">
        <v>169</v>
      </c>
      <c r="U132" s="71" t="s">
        <v>170</v>
      </c>
      <c r="V132" s="72">
        <v>25371</v>
      </c>
      <c r="W132" s="78" t="s">
        <v>171</v>
      </c>
      <c r="X132" s="210"/>
    </row>
    <row r="133" spans="19:24">
      <c r="S133" s="66" t="str">
        <f t="shared" si="6"/>
        <v>Seestermühe, Waldkindergarten  "Wurzelkinder", Schulstraße 12</v>
      </c>
      <c r="T133" s="78" t="s">
        <v>281</v>
      </c>
      <c r="U133" s="71" t="s">
        <v>282</v>
      </c>
      <c r="V133" s="72">
        <v>25371</v>
      </c>
      <c r="W133" s="78" t="s">
        <v>171</v>
      </c>
      <c r="X133" s="210"/>
    </row>
    <row r="134" spans="19:24">
      <c r="S134" s="66" t="str">
        <f t="shared" si="6"/>
        <v>Seeth-Ekholt, DRK-Kita "Räuberhöhle, Schulstr. 6</v>
      </c>
      <c r="T134" s="208" t="s">
        <v>306</v>
      </c>
      <c r="U134" s="74" t="s">
        <v>307</v>
      </c>
      <c r="V134" s="72">
        <v>25337</v>
      </c>
      <c r="W134" s="208" t="s">
        <v>285</v>
      </c>
      <c r="X134" s="210"/>
    </row>
    <row r="135" spans="19:24">
      <c r="S135" s="66" t="str">
        <f t="shared" si="6"/>
        <v>Tangstedt, Ev. Markus-Kindergarten, Brummerackerweg 7</v>
      </c>
      <c r="T135" s="78" t="s">
        <v>155</v>
      </c>
      <c r="U135" s="71" t="s">
        <v>156</v>
      </c>
      <c r="V135" s="72">
        <v>25499</v>
      </c>
      <c r="W135" s="78" t="s">
        <v>157</v>
      </c>
      <c r="X135" s="210"/>
    </row>
    <row r="136" spans="19:24">
      <c r="S136" s="66" t="str">
        <f t="shared" si="6"/>
        <v>Tornesch, AWO-Kindertagesstätte, Merlinweg 1</v>
      </c>
      <c r="T136" s="78" t="s">
        <v>77</v>
      </c>
      <c r="U136" s="71" t="s">
        <v>93</v>
      </c>
      <c r="V136" s="72">
        <v>25436</v>
      </c>
      <c r="W136" s="78" t="s">
        <v>89</v>
      </c>
      <c r="X136" s="210"/>
    </row>
    <row r="137" spans="19:24">
      <c r="S137" s="66" t="str">
        <f t="shared" si="6"/>
        <v>Tornesch, AWO-Kindertagesstätte, Rostocker Straße 5</v>
      </c>
      <c r="T137" s="78" t="s">
        <v>77</v>
      </c>
      <c r="U137" s="71" t="s">
        <v>88</v>
      </c>
      <c r="V137" s="72">
        <v>25436</v>
      </c>
      <c r="W137" s="78" t="s">
        <v>89</v>
      </c>
      <c r="X137" s="210"/>
    </row>
    <row r="138" spans="19:24">
      <c r="S138" s="66" t="str">
        <f t="shared" si="6"/>
        <v>Tornesch, DRK-Kindertagesstätte, Friedlandstraße 51</v>
      </c>
      <c r="T138" s="78" t="s">
        <v>98</v>
      </c>
      <c r="U138" s="71" t="s">
        <v>106</v>
      </c>
      <c r="V138" s="72">
        <v>25436</v>
      </c>
      <c r="W138" s="78" t="s">
        <v>89</v>
      </c>
      <c r="X138" s="210"/>
    </row>
    <row r="139" spans="19:24">
      <c r="S139" s="66" t="str">
        <f t="shared" si="6"/>
        <v>Tornesch, Ev. Kindertagesstätte, Wachsbleicherweg 41</v>
      </c>
      <c r="T139" s="78" t="s">
        <v>167</v>
      </c>
      <c r="U139" s="71" t="s">
        <v>168</v>
      </c>
      <c r="V139" s="72">
        <v>25436</v>
      </c>
      <c r="W139" s="78" t="s">
        <v>89</v>
      </c>
      <c r="X139" s="210"/>
    </row>
    <row r="140" spans="19:24">
      <c r="S140" s="66" t="str">
        <f t="shared" si="6"/>
        <v>Tornesch, Wabe e.V. Kita Pommernstraße, Pommernstraße</v>
      </c>
      <c r="T140" s="208" t="s">
        <v>302</v>
      </c>
      <c r="U140" s="74" t="s">
        <v>303</v>
      </c>
      <c r="V140" s="72">
        <v>25436</v>
      </c>
      <c r="W140" s="208" t="s">
        <v>89</v>
      </c>
      <c r="X140" s="210"/>
    </row>
    <row r="141" spans="19:24">
      <c r="S141" s="66" t="str">
        <f t="shared" si="6"/>
        <v>Tornesch, Naturkindergarten Moorhof, Am Moorhof 97</v>
      </c>
      <c r="T141" s="208" t="s">
        <v>409</v>
      </c>
      <c r="U141" s="74" t="s">
        <v>410</v>
      </c>
      <c r="V141" s="72">
        <v>25436</v>
      </c>
      <c r="W141" s="208" t="s">
        <v>89</v>
      </c>
      <c r="X141" s="210"/>
    </row>
    <row r="142" spans="19:24">
      <c r="S142" s="66" t="s">
        <v>445</v>
      </c>
      <c r="T142" s="208" t="s">
        <v>446</v>
      </c>
      <c r="U142" s="74" t="s">
        <v>447</v>
      </c>
      <c r="V142" s="72">
        <v>25436</v>
      </c>
      <c r="W142" s="208" t="s">
        <v>89</v>
      </c>
      <c r="X142" s="210"/>
    </row>
    <row r="143" spans="19:24">
      <c r="S143" s="66" t="str">
        <f t="shared" si="6"/>
        <v>Uetersen, AWO-Kindertagesstätte, Theodor-Storm-Allee 62 a</v>
      </c>
      <c r="T143" s="78" t="s">
        <v>77</v>
      </c>
      <c r="U143" s="71" t="s">
        <v>96</v>
      </c>
      <c r="V143" s="72">
        <v>25436</v>
      </c>
      <c r="W143" s="78" t="s">
        <v>97</v>
      </c>
      <c r="X143" s="210"/>
    </row>
    <row r="144" spans="19:24">
      <c r="S144" s="66" t="str">
        <f t="shared" si="6"/>
        <v>Uetersen, Ev. Kindergarten, Jochen-Klepper-Straße 11</v>
      </c>
      <c r="T144" s="78" t="s">
        <v>124</v>
      </c>
      <c r="U144" s="71" t="s">
        <v>154</v>
      </c>
      <c r="V144" s="72">
        <v>25436</v>
      </c>
      <c r="W144" s="78" t="s">
        <v>97</v>
      </c>
      <c r="X144" s="210"/>
    </row>
    <row r="145" spans="19:24">
      <c r="S145" s="66" t="str">
        <f t="shared" si="6"/>
        <v>Uetersen, Ev. Kindergarten, Ossenpadd 60</v>
      </c>
      <c r="T145" s="78" t="s">
        <v>124</v>
      </c>
      <c r="U145" s="71" t="s">
        <v>166</v>
      </c>
      <c r="V145" s="72">
        <v>25436</v>
      </c>
      <c r="W145" s="78" t="s">
        <v>97</v>
      </c>
      <c r="X145" s="210"/>
    </row>
    <row r="146" spans="19:24">
      <c r="S146" s="66" t="str">
        <f t="shared" si="6"/>
        <v>Uetersen, Kath. Kindergarten St. Ludgerus , Sophienstraße 14</v>
      </c>
      <c r="T146" s="78" t="s">
        <v>192</v>
      </c>
      <c r="U146" s="71" t="s">
        <v>193</v>
      </c>
      <c r="V146" s="72">
        <v>25436</v>
      </c>
      <c r="W146" s="78" t="s">
        <v>97</v>
      </c>
      <c r="X146" s="210"/>
    </row>
    <row r="147" spans="19:24">
      <c r="S147" s="66" t="str">
        <f t="shared" si="6"/>
        <v>Uetersen, Kindergarten Christuskriche Uetersen, Tantausallee 35 a</v>
      </c>
      <c r="T147" s="78" t="s">
        <v>184</v>
      </c>
      <c r="U147" s="71" t="s">
        <v>185</v>
      </c>
      <c r="V147" s="72">
        <v>25436</v>
      </c>
      <c r="W147" s="78" t="s">
        <v>97</v>
      </c>
      <c r="X147" s="210"/>
    </row>
    <row r="148" spans="19:24">
      <c r="S148" s="66" t="str">
        <f t="shared" si="6"/>
        <v>Uetersen, Städtische Kindertagesstätte, Herderstraße 29</v>
      </c>
      <c r="T148" s="78" t="s">
        <v>271</v>
      </c>
      <c r="U148" s="71" t="s">
        <v>273</v>
      </c>
      <c r="V148" s="72">
        <v>25436</v>
      </c>
      <c r="W148" s="78" t="s">
        <v>97</v>
      </c>
      <c r="X148" s="210"/>
    </row>
    <row r="149" spans="19:24">
      <c r="S149" s="66" t="str">
        <f t="shared" si="6"/>
        <v>Uetersen, Waldorfkindergarten Uetersen, E.-L.-Meyn-Straße 1 a</v>
      </c>
      <c r="T149" s="78" t="s">
        <v>202</v>
      </c>
      <c r="U149" s="71" t="s">
        <v>203</v>
      </c>
      <c r="V149" s="72">
        <v>25436</v>
      </c>
      <c r="W149" s="78" t="s">
        <v>97</v>
      </c>
      <c r="X149" s="210"/>
    </row>
    <row r="150" spans="19:24">
      <c r="S150" s="66" t="str">
        <f t="shared" si="6"/>
        <v>Wedel, AWO-Kindertagesstätte "Renate Palm", Bekstraße 29</v>
      </c>
      <c r="T150" s="78" t="s">
        <v>381</v>
      </c>
      <c r="U150" s="71" t="s">
        <v>220</v>
      </c>
      <c r="V150" s="72">
        <v>22880</v>
      </c>
      <c r="W150" s="78" t="s">
        <v>108</v>
      </c>
      <c r="X150" s="210"/>
    </row>
    <row r="151" spans="19:24">
      <c r="S151" s="66" t="str">
        <f t="shared" si="6"/>
        <v>Wedel, AWO-Kindertagesstätte "Hanna Lucas" , Pulverstraße 83</v>
      </c>
      <c r="T151" s="78" t="s">
        <v>221</v>
      </c>
      <c r="U151" s="71" t="s">
        <v>222</v>
      </c>
      <c r="V151" s="72">
        <v>22880</v>
      </c>
      <c r="W151" s="78" t="s">
        <v>108</v>
      </c>
      <c r="X151" s="210"/>
    </row>
    <row r="152" spans="19:24">
      <c r="S152" s="66" t="str">
        <f t="shared" ref="S152" si="7">W152&amp;", "&amp;T152&amp;", "&amp;U152</f>
        <v>Wedel, AWO-Kindertagesstätte "Rissener Straße" , Rissener Str. 99-101</v>
      </c>
      <c r="T152" s="78" t="s">
        <v>489</v>
      </c>
      <c r="U152" s="71" t="s">
        <v>490</v>
      </c>
      <c r="V152" s="72">
        <v>22880</v>
      </c>
      <c r="W152" s="78" t="s">
        <v>108</v>
      </c>
      <c r="X152" s="210"/>
    </row>
    <row r="153" spans="19:24">
      <c r="S153" s="66" t="str">
        <f t="shared" si="6"/>
        <v>Wedel, AWO-Kindertagesstätte "Von-Suttner-Str.", Von-Suttner-Str. 32</v>
      </c>
      <c r="T153" s="78" t="s">
        <v>283</v>
      </c>
      <c r="U153" s="71" t="s">
        <v>284</v>
      </c>
      <c r="V153" s="72">
        <v>22880</v>
      </c>
      <c r="W153" s="78" t="s">
        <v>108</v>
      </c>
      <c r="X153" s="210"/>
    </row>
    <row r="154" spans="19:24">
      <c r="S154" s="66" t="str">
        <f t="shared" si="6"/>
        <v>Wedel, Betriebs-Kindergarten, Holmer Straße 155</v>
      </c>
      <c r="T154" s="78" t="s">
        <v>259</v>
      </c>
      <c r="U154" s="71" t="s">
        <v>260</v>
      </c>
      <c r="V154" s="72">
        <v>22880</v>
      </c>
      <c r="W154" s="78" t="s">
        <v>108</v>
      </c>
      <c r="X154" s="210"/>
    </row>
    <row r="155" spans="19:24">
      <c r="S155" s="66" t="str">
        <f t="shared" si="6"/>
        <v>Wedel, DRK-Kindertagesstätte, Flerrentwiete 5</v>
      </c>
      <c r="T155" s="78" t="s">
        <v>98</v>
      </c>
      <c r="U155" s="71" t="s">
        <v>107</v>
      </c>
      <c r="V155" s="72">
        <v>22880</v>
      </c>
      <c r="W155" s="78" t="s">
        <v>108</v>
      </c>
      <c r="X155" s="210"/>
    </row>
    <row r="156" spans="19:24">
      <c r="S156" s="66" t="str">
        <f t="shared" si="6"/>
        <v>Wedel, DRK-Kindertagesstätte "Spatzennest", Buchsbaumweg 9</v>
      </c>
      <c r="T156" s="78" t="s">
        <v>122</v>
      </c>
      <c r="U156" s="71" t="s">
        <v>123</v>
      </c>
      <c r="V156" s="72">
        <v>22880</v>
      </c>
      <c r="W156" s="78" t="s">
        <v>108</v>
      </c>
      <c r="X156" s="210"/>
    </row>
    <row r="157" spans="19:24">
      <c r="S157" s="66" t="str">
        <f>W157&amp;", "&amp;T157&amp;", "&amp;U157</f>
        <v>Wedel, Ev. Luth. Kita Löwenzahn, Voßhagen 93</v>
      </c>
      <c r="T157" s="78" t="s">
        <v>475</v>
      </c>
      <c r="U157" s="71" t="s">
        <v>183</v>
      </c>
      <c r="V157" s="72">
        <v>22880</v>
      </c>
      <c r="W157" s="78" t="s">
        <v>108</v>
      </c>
      <c r="X157" s="210"/>
    </row>
    <row r="158" spans="19:24">
      <c r="S158" s="66" t="str">
        <f t="shared" si="6"/>
        <v>Wedel, Ev. Kindergarten, Hafenstraße 9</v>
      </c>
      <c r="T158" s="78" t="s">
        <v>124</v>
      </c>
      <c r="U158" s="71" t="s">
        <v>179</v>
      </c>
      <c r="V158" s="72">
        <v>22880</v>
      </c>
      <c r="W158" s="78" t="s">
        <v>108</v>
      </c>
      <c r="X158" s="210"/>
    </row>
    <row r="159" spans="19:24">
      <c r="S159" s="66" t="str">
        <f t="shared" si="6"/>
        <v>Wedel, Ev. Kinderkrippe Schulau, Feldstr. 32 - 36</v>
      </c>
      <c r="T159" s="78" t="s">
        <v>190</v>
      </c>
      <c r="U159" s="71" t="s">
        <v>191</v>
      </c>
      <c r="V159" s="72">
        <v>22880</v>
      </c>
      <c r="W159" s="78" t="s">
        <v>108</v>
      </c>
      <c r="X159" s="210"/>
    </row>
    <row r="160" spans="19:24">
      <c r="S160" s="66" t="str">
        <f t="shared" si="6"/>
        <v>Wedel, Ev. Kindertagesstätte Regenbogen, Pinneberger Straße 32</v>
      </c>
      <c r="T160" s="78" t="s">
        <v>308</v>
      </c>
      <c r="U160" s="71" t="s">
        <v>182</v>
      </c>
      <c r="V160" s="72">
        <v>22880</v>
      </c>
      <c r="W160" s="78" t="s">
        <v>108</v>
      </c>
      <c r="X160" s="210"/>
    </row>
    <row r="161" spans="19:24">
      <c r="S161" s="66" t="str">
        <f t="shared" si="6"/>
        <v>Wedel, Fröbel-Kindergarten, Von-Linne- Straße 14</v>
      </c>
      <c r="T161" s="78" t="s">
        <v>299</v>
      </c>
      <c r="U161" s="71" t="s">
        <v>300</v>
      </c>
      <c r="V161" s="72">
        <v>22880</v>
      </c>
      <c r="W161" s="78" t="s">
        <v>108</v>
      </c>
      <c r="X161" s="210"/>
    </row>
    <row r="162" spans="19:24">
      <c r="S162" s="66" t="str">
        <f t="shared" ref="S162:S166" si="8">W162&amp;", "&amp;T162&amp;", "&amp;U162</f>
        <v>Wedel, Kath. Kindertagesstätte, Feldstraße 10</v>
      </c>
      <c r="T162" s="78" t="s">
        <v>194</v>
      </c>
      <c r="U162" s="71" t="s">
        <v>199</v>
      </c>
      <c r="V162" s="72">
        <v>22880</v>
      </c>
      <c r="W162" s="78" t="s">
        <v>108</v>
      </c>
      <c r="X162" s="210"/>
    </row>
    <row r="163" spans="19:24">
      <c r="S163" s="66" t="str">
        <f t="shared" si="8"/>
        <v>Wedel, Kindergarten Lütt Arche, Höbüschentwiete 11</v>
      </c>
      <c r="T163" s="78" t="s">
        <v>268</v>
      </c>
      <c r="U163" s="71" t="s">
        <v>269</v>
      </c>
      <c r="V163" s="72">
        <v>22880</v>
      </c>
      <c r="W163" s="78" t="s">
        <v>108</v>
      </c>
      <c r="X163" s="210"/>
    </row>
    <row r="164" spans="19:24">
      <c r="S164" s="66" t="str">
        <f t="shared" si="8"/>
        <v>Wedel, Kindertagesstätte der Lebenshilfe , Bekstraße 27</v>
      </c>
      <c r="T164" s="78" t="s">
        <v>210</v>
      </c>
      <c r="U164" s="71" t="s">
        <v>211</v>
      </c>
      <c r="V164" s="72">
        <v>22880</v>
      </c>
      <c r="W164" s="78" t="s">
        <v>108</v>
      </c>
      <c r="X164" s="210"/>
    </row>
    <row r="165" spans="19:24">
      <c r="S165" s="66" t="str">
        <f t="shared" si="8"/>
        <v xml:space="preserve">Wedel, Waldorfkindergarten Wedel, Am Redder 8 </v>
      </c>
      <c r="T165" s="78" t="s">
        <v>204</v>
      </c>
      <c r="U165" s="71" t="s">
        <v>205</v>
      </c>
      <c r="V165" s="72">
        <v>22880</v>
      </c>
      <c r="W165" s="78" t="s">
        <v>108</v>
      </c>
      <c r="X165" s="210"/>
    </row>
    <row r="166" spans="19:24">
      <c r="S166" s="66" t="str">
        <f t="shared" si="8"/>
        <v>Wedel, Lütt Hütt, Fährenkamp 41</v>
      </c>
      <c r="T166" s="208" t="s">
        <v>442</v>
      </c>
      <c r="U166" s="74" t="s">
        <v>261</v>
      </c>
      <c r="V166" s="75">
        <v>22880</v>
      </c>
      <c r="W166" s="208" t="s">
        <v>108</v>
      </c>
    </row>
    <row r="173" spans="19:24">
      <c r="S173" s="173"/>
    </row>
  </sheetData>
  <sortState ref="S2:W146">
    <sortCondition ref="W2:W146"/>
    <sortCondition ref="T2:T146"/>
    <sortCondition ref="U2:U146"/>
  </sortState>
  <pageMargins left="0.7" right="0.7" top="0.78740157499999996" bottom="0.78740157499999996" header="0.3" footer="0.3"/>
  <pageSetup paperSize="8" scale="45" fitToHeight="0" orientation="portrait" r:id="rId1"/>
  <customProperties>
    <customPr name="layoutContexts" r:id="rId2"/>
  </customProperties>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N58"/>
  <sheetViews>
    <sheetView zoomScale="90" zoomScaleNormal="90" workbookViewId="0">
      <selection activeCell="C11" sqref="C11"/>
    </sheetView>
  </sheetViews>
  <sheetFormatPr baseColWidth="10" defaultColWidth="10" defaultRowHeight="12.75"/>
  <cols>
    <col min="1" max="16384" width="10" style="114"/>
  </cols>
  <sheetData>
    <row r="8" spans="1:7" ht="45" customHeight="1">
      <c r="D8" s="718"/>
      <c r="E8" s="718"/>
      <c r="F8" s="718"/>
      <c r="G8" s="718"/>
    </row>
    <row r="9" spans="1:7" ht="33.75" thickBot="1">
      <c r="D9" s="160"/>
      <c r="E9" s="160"/>
      <c r="F9" s="160"/>
      <c r="G9" s="160"/>
    </row>
    <row r="10" spans="1:7" ht="33.75" thickBot="1">
      <c r="A10" s="719" t="s">
        <v>428</v>
      </c>
      <c r="B10" s="720"/>
      <c r="C10" s="720"/>
      <c r="D10" s="720"/>
      <c r="E10" s="720"/>
      <c r="F10" s="721"/>
      <c r="G10" s="160"/>
    </row>
    <row r="11" spans="1:7" ht="33">
      <c r="A11" s="165"/>
      <c r="B11" s="164"/>
      <c r="C11" s="164" t="e">
        <f>IF([1]Kitagebühren!#REF!&gt;1000,180)</f>
        <v>#REF!</v>
      </c>
      <c r="D11" s="164"/>
      <c r="E11" s="164" t="e">
        <f>IF([1]Kitagebühren!#REF!&lt;1000.01,[1]Kitagebühren!#REF!-100)*20/100</f>
        <v>#REF!</v>
      </c>
      <c r="F11" s="163" t="e">
        <f>IF(E11&lt;=0,0,E11)</f>
        <v>#REF!</v>
      </c>
      <c r="G11" s="160"/>
    </row>
    <row r="12" spans="1:7" ht="33">
      <c r="A12" s="162">
        <v>1500</v>
      </c>
      <c r="B12" s="158"/>
      <c r="C12" s="158" t="e">
        <f>IF([1]Kitagebühren!#REF!&gt;1000,180)</f>
        <v>#REF!</v>
      </c>
      <c r="D12" s="158"/>
      <c r="E12" s="158" t="e">
        <f>IF([1]Kitagebühren!#REF!&lt;1000.01,[1]Kitagebühren!#REF!-100)*20/100</f>
        <v>#REF!</v>
      </c>
      <c r="F12" s="161" t="e">
        <f>IF(E12&lt;=0,0,E12)</f>
        <v>#REF!</v>
      </c>
      <c r="G12" s="160"/>
    </row>
    <row r="13" spans="1:7" ht="33">
      <c r="A13" s="159" t="e">
        <f>IF((([1]Kitagebühren!#REF!-1000)*10/100)&lt;0,0,([1]Kitagebühren!#REF!-1000)*10/100)</f>
        <v>#REF!</v>
      </c>
      <c r="B13" s="158">
        <v>50</v>
      </c>
      <c r="C13" s="158" t="e">
        <f>IF([1]Kitagebühren!#REF!&gt;1000,180)</f>
        <v>#REF!</v>
      </c>
      <c r="D13" s="158"/>
      <c r="E13" s="158" t="e">
        <f>IF([1]Kitagebühren!#REF!&lt;1000.01,[1]Kitagebühren!#REF!-100)*20/100</f>
        <v>#REF!</v>
      </c>
      <c r="F13" s="161" t="e">
        <f>IF(E13&lt;=0,0,E13)</f>
        <v>#REF!</v>
      </c>
      <c r="G13" s="160"/>
    </row>
    <row r="14" spans="1:7">
      <c r="A14" s="159" t="e">
        <f>IF((([1]Kitagebühren!#REF!-1000)*10/100)&lt;0,0,([1]Kitagebühren!#REF!-1000)*10/100)</f>
        <v>#REF!</v>
      </c>
      <c r="B14" s="158"/>
      <c r="C14" s="158"/>
      <c r="D14" s="158"/>
      <c r="E14" s="158"/>
      <c r="F14" s="157"/>
    </row>
    <row r="15" spans="1:7" ht="13.5" thickBot="1">
      <c r="A15" s="156" t="e">
        <f>IF((([1]Kitagebühren!#REF!-1000)*10/100)&lt;0,0,([1]Kitagebühren!#REF!-1000)*10/100)</f>
        <v>#REF!</v>
      </c>
      <c r="B15" s="155"/>
      <c r="C15" s="155"/>
      <c r="D15" s="155"/>
      <c r="E15" s="155"/>
      <c r="F15" s="154"/>
    </row>
    <row r="17" spans="1:14" ht="13.5" thickBot="1"/>
    <row r="18" spans="1:14">
      <c r="C18" s="732" t="s">
        <v>427</v>
      </c>
      <c r="D18" s="733"/>
      <c r="E18" s="734"/>
      <c r="G18" s="730" t="s">
        <v>426</v>
      </c>
    </row>
    <row r="19" spans="1:14" ht="13.5" thickBot="1">
      <c r="C19" s="735"/>
      <c r="D19" s="736"/>
      <c r="E19" s="737"/>
      <c r="G19" s="731"/>
    </row>
    <row r="20" spans="1:14" ht="15.75">
      <c r="C20" s="153" t="e">
        <f>SUM([1]Kitagebühren!#REF!*12)</f>
        <v>#REF!</v>
      </c>
      <c r="D20" s="152" t="e">
        <f>IF(C20&gt;C21,C20,C21)</f>
        <v>#REF!</v>
      </c>
      <c r="E20" s="151" t="e">
        <f>SUM([1]Kitagebühren!H67/100*E21)</f>
        <v>#REF!</v>
      </c>
      <c r="F20" s="150"/>
      <c r="G20" s="149" t="e">
        <f>SUM([1]Kitagebühren!#REF!+[1]Kitagebühren!#REF!+[1]Kitagebühren!#REF!)</f>
        <v>#REF!</v>
      </c>
    </row>
    <row r="21" spans="1:14" ht="15.75" thickBot="1">
      <c r="C21" s="148" t="e">
        <f>IF([1]Kitagebühren!#REF!="ja",36,0)</f>
        <v>#REF!</v>
      </c>
      <c r="D21" s="147"/>
      <c r="E21" s="146" t="e">
        <f>IF(D20&gt;60,60,D20)</f>
        <v>#REF!</v>
      </c>
      <c r="F21" s="145"/>
      <c r="G21" s="144" t="e">
        <f>IF(G20&gt;=[1]Kitagebühren!H67,[1]Kitagebühren!H67,G20)</f>
        <v>#REF!</v>
      </c>
    </row>
    <row r="22" spans="1:14" ht="13.5" thickBot="1">
      <c r="A22" s="143" t="s">
        <v>425</v>
      </c>
      <c r="B22" s="142"/>
      <c r="C22" s="141" t="e">
        <f>IF([1]Kitagebühren!#REF!="ja",17,0)</f>
        <v>#REF!</v>
      </c>
      <c r="E22" s="140" t="e">
        <f>SUM([1]Kitagebühren!H67/100*C22)</f>
        <v>#REF!</v>
      </c>
    </row>
    <row r="25" spans="1:14" ht="13.5" thickBot="1"/>
    <row r="26" spans="1:14">
      <c r="B26" s="724" t="s">
        <v>424</v>
      </c>
      <c r="C26" s="725"/>
      <c r="D26" s="726"/>
    </row>
    <row r="27" spans="1:14" ht="13.5" thickBot="1">
      <c r="B27" s="727"/>
      <c r="C27" s="728"/>
      <c r="D27" s="729"/>
    </row>
    <row r="28" spans="1:14" ht="18.75" thickBot="1">
      <c r="B28" s="139" t="s">
        <v>423</v>
      </c>
      <c r="C28" s="138">
        <f>IF(Kitagebühren!H84&lt;0,0,(Hilfstabelle!F32-Kitagebühren!H85))</f>
        <v>0</v>
      </c>
      <c r="D28" s="137" t="s">
        <v>15</v>
      </c>
    </row>
    <row r="29" spans="1:14" ht="15">
      <c r="B29" s="722"/>
      <c r="C29" s="723"/>
      <c r="D29" s="723"/>
    </row>
    <row r="31" spans="1:14" ht="13.5" thickBot="1"/>
    <row r="32" spans="1:14" ht="16.5" thickBot="1">
      <c r="B32" s="135" t="s">
        <v>422</v>
      </c>
      <c r="C32" s="134"/>
      <c r="D32" s="133"/>
      <c r="E32" s="132"/>
      <c r="F32" s="136">
        <f>IF(Kitagebühren!H87&gt;0,Kitagebühren!H88,IF(Kitagebühren!H84&lt;=0,0,(Kitagebühren!H88)))</f>
        <v>0</v>
      </c>
      <c r="G32" s="126" t="s">
        <v>15</v>
      </c>
      <c r="I32" s="135" t="s">
        <v>421</v>
      </c>
      <c r="J32" s="134"/>
      <c r="K32" s="133"/>
      <c r="L32" s="132"/>
      <c r="M32" s="131">
        <f>IF(Kitagebühren!H84&lt;=0,0,(Kitagebühren!H84*50/100+Kitagebühren!H87))</f>
        <v>0</v>
      </c>
      <c r="N32" s="126" t="s">
        <v>15</v>
      </c>
    </row>
    <row r="33" spans="2:14" ht="16.5" thickBot="1">
      <c r="B33" s="130" t="s">
        <v>420</v>
      </c>
      <c r="C33" s="129"/>
      <c r="D33" s="129"/>
      <c r="E33" s="128"/>
      <c r="F33" s="127">
        <f>IF(F32&lt;5,0,CEILING(F32,0.5))</f>
        <v>0</v>
      </c>
      <c r="G33" s="126" t="s">
        <v>15</v>
      </c>
      <c r="I33" s="130" t="s">
        <v>420</v>
      </c>
      <c r="J33" s="129"/>
      <c r="K33" s="129"/>
      <c r="L33" s="128"/>
      <c r="M33" s="127">
        <f>IF(M32&lt;5,0,CEILING(M32,0.5))</f>
        <v>0</v>
      </c>
      <c r="N33" s="126" t="s">
        <v>15</v>
      </c>
    </row>
    <row r="34" spans="2:14" ht="16.5" thickBot="1">
      <c r="B34" s="135" t="s">
        <v>459</v>
      </c>
      <c r="C34" s="134"/>
      <c r="D34" s="133"/>
      <c r="E34" s="132"/>
      <c r="F34" s="136">
        <f>IF(Kitagebühren!H87&gt;0,Kitagebühren!H89,IF(Kitagebühren!H84&lt;=0,0,(Kitagebühren!H89)))</f>
        <v>0</v>
      </c>
      <c r="G34" s="126" t="s">
        <v>15</v>
      </c>
    </row>
    <row r="35" spans="2:14" ht="16.5" thickBot="1">
      <c r="B35" s="130" t="s">
        <v>420</v>
      </c>
      <c r="C35" s="129"/>
      <c r="D35" s="129"/>
      <c r="E35" s="128"/>
      <c r="F35" s="127">
        <f>IF(F34&lt;5,0,CEILING(F34,0.5))</f>
        <v>0</v>
      </c>
      <c r="G35" s="126" t="s">
        <v>15</v>
      </c>
    </row>
    <row r="38" spans="2:14" ht="13.5" thickBot="1">
      <c r="B38" s="717" t="s">
        <v>419</v>
      </c>
      <c r="C38" s="717"/>
      <c r="D38" s="717"/>
    </row>
    <row r="39" spans="2:14" ht="36.75" thickBot="1">
      <c r="B39" s="125" t="s">
        <v>418</v>
      </c>
      <c r="C39" s="124" t="s">
        <v>417</v>
      </c>
      <c r="D39" s="123" t="s">
        <v>416</v>
      </c>
      <c r="E39" s="123" t="s">
        <v>415</v>
      </c>
      <c r="F39" s="122" t="s">
        <v>414</v>
      </c>
    </row>
    <row r="40" spans="2:14">
      <c r="B40" s="121" t="e">
        <f>COUNTIF([1]Kitagebühren!#REF!,"&lt;6")</f>
        <v>#REF!</v>
      </c>
      <c r="C40" s="121" t="e">
        <f>COUNTIF([1]Kitagebühren!#REF!,6)</f>
        <v>#REF!</v>
      </c>
      <c r="D40" s="121" t="e">
        <f>COUNTIF([1]Kitagebühren!#REF!,14)</f>
        <v>#REF!</v>
      </c>
      <c r="E40" s="121" t="e">
        <f>COUNTIF([1]Kitagebühren!#REF!,"&gt;17")</f>
        <v>#REF!</v>
      </c>
      <c r="F40" s="121" t="e">
        <f>COUNTIF([1]Kitagebühren!#REF!,"&gt;17")</f>
        <v>#REF!</v>
      </c>
    </row>
    <row r="41" spans="2:14">
      <c r="C41" s="121" t="e">
        <f>COUNTIF([1]Kitagebühren!#REF!,7)</f>
        <v>#REF!</v>
      </c>
      <c r="D41" s="121" t="e">
        <f>COUNTIF([1]Kitagebühren!#REF!,15)</f>
        <v>#REF!</v>
      </c>
    </row>
    <row r="42" spans="2:14">
      <c r="C42" s="121" t="e">
        <f>COUNTIF([1]Kitagebühren!#REF!,8)</f>
        <v>#REF!</v>
      </c>
      <c r="D42" s="121" t="e">
        <f>COUNTIF([1]Kitagebühren!#REF!,16)</f>
        <v>#REF!</v>
      </c>
    </row>
    <row r="43" spans="2:14">
      <c r="C43" s="121" t="e">
        <f>COUNTIF([1]Kitagebühren!#REF!,9)</f>
        <v>#REF!</v>
      </c>
      <c r="D43" s="121" t="e">
        <f>COUNTIF([1]Kitagebühren!#REF!,17)</f>
        <v>#REF!</v>
      </c>
    </row>
    <row r="44" spans="2:14">
      <c r="C44" s="121" t="e">
        <f>COUNTIF([1]Kitagebühren!#REF!,10)</f>
        <v>#REF!</v>
      </c>
    </row>
    <row r="45" spans="2:14">
      <c r="C45" s="121" t="e">
        <f>COUNTIF([1]Kitagebühren!#REF!,11)</f>
        <v>#REF!</v>
      </c>
    </row>
    <row r="46" spans="2:14">
      <c r="C46" s="121" t="e">
        <f>COUNTIF([1]Kitagebühren!#REF!,12)</f>
        <v>#REF!</v>
      </c>
    </row>
    <row r="47" spans="2:14" ht="13.5" thickBot="1">
      <c r="C47" s="121" t="e">
        <f>COUNTIF([1]Kitagebühren!#REF!,13)</f>
        <v>#REF!</v>
      </c>
    </row>
    <row r="48" spans="2:14" ht="15.75" thickBot="1">
      <c r="B48" s="120" t="e">
        <f>SUM(B40:B47)</f>
        <v>#REF!</v>
      </c>
      <c r="C48" s="120" t="e">
        <f>SUM(C40:C47)</f>
        <v>#REF!</v>
      </c>
      <c r="D48" s="119" t="e">
        <f>SUM(D40:D47)</f>
        <v>#REF!</v>
      </c>
      <c r="E48" s="119" t="e">
        <f>SUM(E40:E47)</f>
        <v>#REF!</v>
      </c>
      <c r="F48" s="119" t="e">
        <f>SUM(F40:F47)</f>
        <v>#REF!</v>
      </c>
    </row>
    <row r="51" spans="2:2">
      <c r="B51" s="114" t="s">
        <v>413</v>
      </c>
    </row>
    <row r="52" spans="2:2">
      <c r="B52" s="118">
        <v>8.6</v>
      </c>
    </row>
    <row r="53" spans="2:2">
      <c r="B53" s="118" t="e">
        <f>SUM([1]Kitagebühren!A68*7.75)</f>
        <v>#VALUE!</v>
      </c>
    </row>
    <row r="54" spans="2:2">
      <c r="B54" s="118" t="e">
        <f>SUM([1]Kitagebühren!#REF!*6.88)</f>
        <v>#REF!</v>
      </c>
    </row>
    <row r="55" spans="2:2">
      <c r="B55" s="118" t="e">
        <f>SUM([1]Kitagebühren!#REF!*4.02)</f>
        <v>#REF!</v>
      </c>
    </row>
    <row r="56" spans="2:2">
      <c r="B56" s="117" t="e">
        <f>SUM([1]Kitagebühren!#REF!*3.01)</f>
        <v>#REF!</v>
      </c>
    </row>
    <row r="57" spans="2:2" ht="13.5" thickBot="1">
      <c r="B57" s="116" t="e">
        <f>SUM([1]Kitagebühren!#REF!*1.75)</f>
        <v>#REF!</v>
      </c>
    </row>
    <row r="58" spans="2:2" ht="13.5" thickBot="1">
      <c r="B58" s="115" t="e">
        <f>SUM(B52:B57)</f>
        <v>#VALUE!</v>
      </c>
    </row>
  </sheetData>
  <mergeCells count="7">
    <mergeCell ref="B38:D38"/>
    <mergeCell ref="D8:G8"/>
    <mergeCell ref="A10:F10"/>
    <mergeCell ref="B29:D29"/>
    <mergeCell ref="B26:D27"/>
    <mergeCell ref="G18:G19"/>
    <mergeCell ref="C18:E19"/>
  </mergeCells>
  <pageMargins left="0.78740157480314965" right="0.78740157480314965" top="0.98425196850393704" bottom="0.98425196850393704" header="0.51181102362204722" footer="0.51181102362204722"/>
  <pageSetup paperSize="9" orientation="portrait" r:id="rId1"/>
  <headerFooter alignWithMargins="0"/>
  <customProperties>
    <customPr name="layoutContexts"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15</vt:i4>
      </vt:variant>
    </vt:vector>
  </HeadingPairs>
  <TitlesOfParts>
    <vt:vector size="20" baseType="lpstr">
      <vt:lpstr>Kitagebühren</vt:lpstr>
      <vt:lpstr>Hilfsfelder</vt:lpstr>
      <vt:lpstr>Hilfsfelder25</vt:lpstr>
      <vt:lpstr>Hilfsfelder NEU</vt:lpstr>
      <vt:lpstr>Hilfstabelle</vt:lpstr>
      <vt:lpstr>Anrede</vt:lpstr>
      <vt:lpstr>Bescheid_Antragsteller</vt:lpstr>
      <vt:lpstr>Bescheid_Kita</vt:lpstr>
      <vt:lpstr>Kitagebühren!Druckbereich</vt:lpstr>
      <vt:lpstr>Kitagebühren!EMail</vt:lpstr>
      <vt:lpstr>Kitagebühren!Gebaeude</vt:lpstr>
      <vt:lpstr>Kita</vt:lpstr>
      <vt:lpstr>Matrix</vt:lpstr>
      <vt:lpstr>Nachname</vt:lpstr>
      <vt:lpstr>Kitagebühren!OrgaEinheit</vt:lpstr>
      <vt:lpstr>Kitagebühren!PlzOrt</vt:lpstr>
      <vt:lpstr>Kitagebühren!Start</vt:lpstr>
      <vt:lpstr>Kitagebühren!Team</vt:lpstr>
      <vt:lpstr>Kitagebühren!Telefon</vt:lpstr>
      <vt:lpstr>Vorname</vt:lpstr>
    </vt:vector>
  </TitlesOfParts>
  <Company>Stadt Elmshorn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KITAGEB</dc:title>
  <dc:creator>Stammerjohann</dc:creator>
  <cp:lastModifiedBy>Wilke, Laura</cp:lastModifiedBy>
  <cp:lastPrinted>2025-01-16T13:12:02Z</cp:lastPrinted>
  <dcterms:created xsi:type="dcterms:W3CDTF">2000-07-07T07:20:22Z</dcterms:created>
  <dcterms:modified xsi:type="dcterms:W3CDTF">2025-01-16T14:47:30Z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2019-09-20T06:34:09Z</vt:filetime>
  </property>
</Properties>
</file>